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_CONVOCATORIAS\2ª CONVOCATORIA\03_KIT CANDIDATURA\02. Versión Comité 16102024\kit_fase_2_PT_propuesta CS\"/>
    </mc:Choice>
  </mc:AlternateContent>
  <xr:revisionPtr revIDLastSave="0" documentId="13_ncr:1_{76DC8CC6-EB84-4E3C-9479-765135A2A690}" xr6:coauthVersionLast="47" xr6:coauthVersionMax="47" xr10:uidLastSave="{00000000-0000-0000-0000-000000000000}"/>
  <bookViews>
    <workbookView xWindow="-120" yWindow="-120" windowWidth="29040" windowHeight="15840" tabRatio="837" xr2:uid="{78B9E5F6-051E-4BC1-BD1A-AB9D7CA728C1}"/>
  </bookViews>
  <sheets>
    <sheet name="PF_2FASE_beneficiários_PT" sheetId="10" r:id="rId1"/>
    <sheet name="PF_2FASE_projeto_PT" sheetId="11" r:id="rId2"/>
  </sheets>
  <definedNames>
    <definedName name="_xlnm.Print_Area" localSheetId="0">PF_2FASE_beneficiários_PT!$A$1:$K$106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2" i="11" l="1"/>
  <c r="J91" i="10"/>
  <c r="J95" i="10"/>
  <c r="F94" i="10"/>
  <c r="E94" i="10"/>
  <c r="F93" i="10"/>
  <c r="E93" i="10"/>
  <c r="J93" i="10" s="1"/>
  <c r="H92" i="10"/>
  <c r="G92" i="10"/>
  <c r="F92" i="10"/>
  <c r="E92" i="10"/>
  <c r="E91" i="10"/>
  <c r="H90" i="10"/>
  <c r="G90" i="10"/>
  <c r="F90" i="10"/>
  <c r="E90" i="10"/>
  <c r="H27" i="10"/>
  <c r="G27" i="10"/>
  <c r="F27" i="10"/>
  <c r="E27" i="10"/>
  <c r="J94" i="10" l="1"/>
  <c r="J92" i="10"/>
  <c r="F26" i="10"/>
  <c r="G26" i="10"/>
  <c r="H26" i="10"/>
  <c r="J20" i="10"/>
  <c r="J21" i="10"/>
  <c r="J22" i="10"/>
  <c r="J23" i="10"/>
  <c r="J24" i="10"/>
  <c r="J25" i="10"/>
  <c r="B78" i="10"/>
  <c r="C55" i="10"/>
  <c r="D55" i="10"/>
  <c r="E55" i="10"/>
  <c r="F55" i="10"/>
  <c r="G55" i="10"/>
  <c r="H55" i="10"/>
  <c r="I55" i="10"/>
  <c r="B55" i="10"/>
  <c r="J54" i="10"/>
  <c r="J53" i="10"/>
  <c r="J52" i="10"/>
  <c r="J51" i="10"/>
  <c r="J50" i="10"/>
  <c r="J49" i="10"/>
  <c r="J48" i="10"/>
  <c r="J47" i="10"/>
  <c r="J31" i="10" l="1"/>
  <c r="J30" i="10"/>
  <c r="J29" i="10"/>
  <c r="J28" i="10"/>
  <c r="H97" i="10"/>
  <c r="G97" i="10"/>
  <c r="E97" i="10"/>
  <c r="D97" i="10"/>
  <c r="C97" i="10"/>
  <c r="B97" i="10"/>
  <c r="I96" i="10"/>
  <c r="E26" i="10"/>
  <c r="D96" i="10"/>
  <c r="C96" i="10"/>
  <c r="H89" i="10"/>
  <c r="F89" i="10"/>
  <c r="J18" i="10"/>
  <c r="F105" i="10"/>
  <c r="E105" i="10"/>
  <c r="D105" i="10"/>
  <c r="C105" i="10"/>
  <c r="I101" i="10"/>
  <c r="H101" i="10"/>
  <c r="G101" i="10"/>
  <c r="F101" i="10"/>
  <c r="E101" i="10"/>
  <c r="D101" i="10"/>
  <c r="C101" i="10"/>
  <c r="B101" i="10"/>
  <c r="I100" i="10"/>
  <c r="H100" i="10"/>
  <c r="G100" i="10"/>
  <c r="F100" i="10"/>
  <c r="E100" i="10"/>
  <c r="D100" i="10"/>
  <c r="C100" i="10"/>
  <c r="B100" i="10"/>
  <c r="I99" i="10"/>
  <c r="H99" i="10"/>
  <c r="G99" i="10"/>
  <c r="F99" i="10"/>
  <c r="E99" i="10"/>
  <c r="D99" i="10"/>
  <c r="C99" i="10"/>
  <c r="B99" i="10"/>
  <c r="I98" i="10"/>
  <c r="H98" i="10"/>
  <c r="G98" i="10"/>
  <c r="F98" i="10"/>
  <c r="E98" i="10"/>
  <c r="D98" i="10"/>
  <c r="C98" i="10"/>
  <c r="B98" i="10"/>
  <c r="I89" i="10"/>
  <c r="D89" i="10"/>
  <c r="I88" i="10"/>
  <c r="H88" i="10"/>
  <c r="G88" i="10"/>
  <c r="F88" i="10"/>
  <c r="E88" i="10"/>
  <c r="D88" i="10"/>
  <c r="I78" i="10"/>
  <c r="D78" i="10"/>
  <c r="C78" i="10"/>
  <c r="J77" i="10"/>
  <c r="J76" i="10"/>
  <c r="J75" i="10"/>
  <c r="J74" i="10"/>
  <c r="J73" i="10"/>
  <c r="H72" i="10"/>
  <c r="H78" i="10" s="1"/>
  <c r="G72" i="10"/>
  <c r="G78" i="10" s="1"/>
  <c r="F72" i="10"/>
  <c r="F78" i="10" s="1"/>
  <c r="E72" i="10"/>
  <c r="E78" i="10" s="1"/>
  <c r="J71" i="10"/>
  <c r="J70" i="10"/>
  <c r="B81" i="10" s="1"/>
  <c r="B58" i="10"/>
  <c r="C102" i="10" l="1"/>
  <c r="D102" i="10"/>
  <c r="B32" i="10"/>
  <c r="H96" i="10"/>
  <c r="H102" i="10" s="1"/>
  <c r="I32" i="10"/>
  <c r="J19" i="10"/>
  <c r="F32" i="10"/>
  <c r="F97" i="10"/>
  <c r="B35" i="10"/>
  <c r="B105" i="10" s="1"/>
  <c r="G105" i="10" s="1"/>
  <c r="G106" i="10" s="1"/>
  <c r="E32" i="10"/>
  <c r="C32" i="10"/>
  <c r="J27" i="10"/>
  <c r="D32" i="10"/>
  <c r="B96" i="10"/>
  <c r="B102" i="10" s="1"/>
  <c r="I97" i="10"/>
  <c r="I102" i="10" s="1"/>
  <c r="J26" i="10"/>
  <c r="G32" i="10"/>
  <c r="E89" i="10"/>
  <c r="H32" i="10"/>
  <c r="G89" i="10"/>
  <c r="F96" i="10"/>
  <c r="G96" i="10"/>
  <c r="E96" i="10"/>
  <c r="J90" i="10"/>
  <c r="J99" i="10"/>
  <c r="J98" i="10"/>
  <c r="J100" i="10"/>
  <c r="J101" i="10"/>
  <c r="J88" i="10"/>
  <c r="G81" i="10"/>
  <c r="J72" i="10"/>
  <c r="J78" i="10" s="1"/>
  <c r="K71" i="10" s="1"/>
  <c r="J55" i="10"/>
  <c r="G58" i="10"/>
  <c r="F102" i="10" l="1"/>
  <c r="E102" i="10"/>
  <c r="G102" i="10"/>
  <c r="J97" i="10"/>
  <c r="K55" i="10"/>
  <c r="K52" i="10"/>
  <c r="K53" i="10"/>
  <c r="K48" i="10"/>
  <c r="K50" i="10"/>
  <c r="K47" i="10"/>
  <c r="K54" i="10"/>
  <c r="K49" i="10"/>
  <c r="K51" i="10"/>
  <c r="G35" i="10"/>
  <c r="B36" i="10" s="1"/>
  <c r="J96" i="10"/>
  <c r="J89" i="10"/>
  <c r="J32" i="10"/>
  <c r="K26" i="10" s="1"/>
  <c r="D106" i="10"/>
  <c r="E106" i="10"/>
  <c r="C106" i="10"/>
  <c r="F106" i="10"/>
  <c r="B106" i="10"/>
  <c r="F82" i="10"/>
  <c r="D82" i="10"/>
  <c r="C82" i="10"/>
  <c r="G82" i="10"/>
  <c r="E82" i="10"/>
  <c r="B82" i="10"/>
  <c r="K78" i="10"/>
  <c r="K76" i="10"/>
  <c r="K73" i="10"/>
  <c r="K77" i="10"/>
  <c r="K74" i="10"/>
  <c r="K70" i="10"/>
  <c r="K72" i="10"/>
  <c r="K75" i="10"/>
  <c r="D59" i="10"/>
  <c r="C59" i="10"/>
  <c r="G59" i="10"/>
  <c r="F59" i="10"/>
  <c r="E59" i="10"/>
  <c r="B59" i="10"/>
  <c r="J102" i="10" l="1"/>
  <c r="K102" i="10" s="1"/>
  <c r="K19" i="10"/>
  <c r="K32" i="10"/>
  <c r="K31" i="10"/>
  <c r="K28" i="10"/>
  <c r="K29" i="10"/>
  <c r="K30" i="10"/>
  <c r="K18" i="10"/>
  <c r="E36" i="10"/>
  <c r="F36" i="10"/>
  <c r="C36" i="10"/>
  <c r="D36" i="10"/>
  <c r="K27" i="10"/>
  <c r="K100" i="10" l="1"/>
  <c r="K88" i="10"/>
  <c r="K97" i="10"/>
  <c r="K98" i="10"/>
  <c r="G36" i="10"/>
  <c r="K96" i="10"/>
  <c r="K99" i="10"/>
  <c r="K89" i="10"/>
  <c r="K101" i="10"/>
  <c r="P9" i="11"/>
  <c r="Q9" i="11" s="1"/>
  <c r="M9" i="11"/>
  <c r="J105" i="10"/>
  <c r="T12" i="11"/>
  <c r="U10" i="11"/>
  <c r="K8" i="11" l="1"/>
  <c r="U8" i="11" l="1"/>
  <c r="L8" i="11"/>
  <c r="O8" i="11" s="1"/>
  <c r="J82" i="10"/>
  <c r="J106" i="10"/>
  <c r="J36" i="10"/>
  <c r="J59" i="10"/>
  <c r="Q8" i="11" l="1"/>
  <c r="S8" i="11" s="1"/>
  <c r="M8" i="11"/>
  <c r="O12" i="11"/>
  <c r="K7" i="11"/>
  <c r="K9" i="11"/>
  <c r="L9" i="11" l="1"/>
  <c r="S9" i="11" s="1"/>
  <c r="U9" i="11"/>
  <c r="U7" i="11"/>
  <c r="L7" i="11"/>
  <c r="K12" i="11"/>
  <c r="R7" i="11" s="1"/>
  <c r="U12" i="11" l="1"/>
  <c r="R9" i="11"/>
  <c r="R8" i="11"/>
  <c r="N7" i="11"/>
  <c r="M7" i="11" s="1"/>
  <c r="L12" i="11"/>
  <c r="Q7" i="11" l="1"/>
  <c r="M12" i="11"/>
  <c r="N12" i="11"/>
  <c r="Q12" i="11" l="1"/>
  <c r="S7" i="11"/>
</calcChain>
</file>

<file path=xl/sharedStrings.xml><?xml version="1.0" encoding="utf-8"?>
<sst xmlns="http://schemas.openxmlformats.org/spreadsheetml/2006/main" count="189" uniqueCount="78">
  <si>
    <t>GT2</t>
  </si>
  <si>
    <t>GT1</t>
  </si>
  <si>
    <t>GT3</t>
  </si>
  <si>
    <t>GT TRANSVERSAL</t>
  </si>
  <si>
    <t>€</t>
  </si>
  <si>
    <t>TOTAL</t>
  </si>
  <si>
    <t>%</t>
  </si>
  <si>
    <t xml:space="preserve">1. </t>
  </si>
  <si>
    <t xml:space="preserve">2. </t>
  </si>
  <si>
    <t xml:space="preserve">3. </t>
  </si>
  <si>
    <t xml:space="preserve">n. </t>
  </si>
  <si>
    <t>BP</t>
  </si>
  <si>
    <t>I</t>
  </si>
  <si>
    <t>III</t>
  </si>
  <si>
    <t>IV</t>
  </si>
  <si>
    <t>XXXX</t>
  </si>
  <si>
    <t>XXXXX</t>
  </si>
  <si>
    <t>País</t>
  </si>
  <si>
    <t>ES</t>
  </si>
  <si>
    <t>FR</t>
  </si>
  <si>
    <t>PT</t>
  </si>
  <si>
    <t>AND</t>
  </si>
  <si>
    <t>B</t>
  </si>
  <si>
    <t>TOTAIS</t>
  </si>
  <si>
    <t>beneficiário: "1"</t>
  </si>
  <si>
    <t>PLANO FINANCEIRO BENEFICIÁRIOS: DESPESAS ELEGÍVEIS DO PROJETO</t>
  </si>
  <si>
    <t>beneficiários, categorias de despesa, anuidades, grupos de tarefas</t>
  </si>
  <si>
    <t>SIM/NÃO</t>
  </si>
  <si>
    <t>SIM</t>
  </si>
  <si>
    <t>CATEGORIA DE DESPESA</t>
  </si>
  <si>
    <t>00 Custos de preparação (taxa fixa)</t>
  </si>
  <si>
    <t>01 Custos com pessoal</t>
  </si>
  <si>
    <t>02 Custos com instalações e custos administrativos</t>
  </si>
  <si>
    <t>03 Custos de deslocação e de alojamento</t>
  </si>
  <si>
    <t>04 Custos relacionados com o recurso a competências e serviços externos</t>
  </si>
  <si>
    <t>05 Custos de equipamento</t>
  </si>
  <si>
    <t>06 Custos de infraestruturas e de obras</t>
  </si>
  <si>
    <t>ANO</t>
  </si>
  <si>
    <t>TOTAIS POR CATEGORIAS</t>
  </si>
  <si>
    <t>DISTRIBUIÇÃO INDICATIVA POR GT (despesas por categorias)</t>
  </si>
  <si>
    <t>GT0 (preparação)</t>
  </si>
  <si>
    <t>beneficiário: "2"</t>
  </si>
  <si>
    <t>NÃO</t>
  </si>
  <si>
    <t>PROJETO</t>
  </si>
  <si>
    <t>ORÇAMENTO INDICATIVO PARA DESPESAS DE COMUNICAÇÃO E DIFUSÃO (Incluídas nos GT1, GT2, GT3)</t>
  </si>
  <si>
    <t>número de beneficiário</t>
  </si>
  <si>
    <t>tipo de beneficiário</t>
  </si>
  <si>
    <t>órgão eSudoe</t>
  </si>
  <si>
    <t>órgão C2020</t>
  </si>
  <si>
    <t>(c ) Ajuda FEDER</t>
  </si>
  <si>
    <t>natureza jurídica beneficiário</t>
  </si>
  <si>
    <t>(a) taxa de cofinanciamento</t>
  </si>
  <si>
    <t>(b) despesa elegível</t>
  </si>
  <si>
    <t>nome do beneficiário (1, 2 e 3)</t>
  </si>
  <si>
    <t>Sócio de Andorra</t>
  </si>
  <si>
    <t>PLANO FINANCEIRO PROJETOS 2021-2027. FASE 2</t>
  </si>
  <si>
    <t>Regime isenção de categorias?? (SIM/NÃO)</t>
  </si>
  <si>
    <t>resumo do projeto</t>
  </si>
  <si>
    <t>beneficiário: "3"</t>
  </si>
  <si>
    <t>(e) Contrapartida Nacional pública (beneficiários tipo I ou II)</t>
  </si>
  <si>
    <t>(f) Contrapartida Nacional privada (beneficiários tipo III ou IV)</t>
  </si>
  <si>
    <t>(i) % de participação na despesa elegível do projeto (sobre (b))</t>
  </si>
  <si>
    <t xml:space="preserve">(j) % final de ajuda pública a beneficiários </t>
  </si>
  <si>
    <t>(k) Despesa não elegível</t>
  </si>
  <si>
    <t>(l)=(b)+(k) Despesa Total</t>
  </si>
  <si>
    <t>(d)=(e)+(f) Total contrapartida nacional</t>
  </si>
  <si>
    <t>(g) autofinanciamento ou fundos próprios</t>
  </si>
  <si>
    <t>(h) Outras ajudas públicas (não comunitárias) que contribuem a financiar (e ) ou (f)</t>
  </si>
  <si>
    <t>07 Trabalho voluntário (não remunerado)</t>
  </si>
  <si>
    <t>- indique se vai seleccionar a taxa fixa para os "custos com instalações e custos administrativos" = 15% custos diretos com pessoal (note que não poderá declarar despesas nesta categoria em custo real)</t>
  </si>
  <si>
    <t>- indique se vai seleccionar a taxa fixa para os "custos de deslocação e de alojamento" = 15% custos diretos com pessoal (note que não poderá declarar despesas nesta categoria em custo real)</t>
  </si>
  <si>
    <t>'01.1 Custos com pessoal próprio do beneficiário</t>
  </si>
  <si>
    <t>'01.2 Custos com pessoal colocado à disposição Modalidade 1.</t>
  </si>
  <si>
    <t>'01.5 Custos com pessoal colocado à disposição Modalidade 3.</t>
  </si>
  <si>
    <t>'01.6 Custos com pessoal colocado à disposição Modalidade 4.</t>
  </si>
  <si>
    <t>'01.3 Custos com pessoal colocado à disposição Modalidade 2, sem deslocações (2.1)</t>
  </si>
  <si>
    <t>'01.4 Custos com pessoal colocado à disposição Modalidade 2, com deslocações (2.2)</t>
  </si>
  <si>
    <t>- indique se vai declarar despesa de “pessoal colocado à disposição”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</si>
</sst>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6" xfId="0" quotePrefix="1" applyFont="1" applyBorder="1" applyAlignment="1">
      <alignment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2" fillId="4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4" fontId="0" fillId="0" borderId="0" xfId="0" applyNumberFormat="1"/>
    <xf numFmtId="0" fontId="6" fillId="0" borderId="1" xfId="0" quotePrefix="1" applyFont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0" borderId="0" xfId="0" applyFont="1"/>
    <xf numFmtId="0" fontId="7" fillId="7" borderId="0" xfId="0" applyFont="1" applyFill="1" applyAlignment="1">
      <alignment horizontal="left" vertical="center"/>
    </xf>
    <xf numFmtId="10" fontId="4" fillId="0" borderId="6" xfId="0" applyNumberFormat="1" applyFont="1" applyBorder="1" applyAlignment="1">
      <alignment horizontal="center" vertical="center"/>
    </xf>
    <xf numFmtId="10" fontId="6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quotePrefix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10" fontId="1" fillId="5" borderId="1" xfId="0" applyNumberFormat="1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right" vertical="center"/>
    </xf>
    <xf numFmtId="10" fontId="0" fillId="5" borderId="1" xfId="0" applyNumberFormat="1" applyFill="1" applyBorder="1" applyAlignment="1">
      <alignment horizontal="right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" fontId="8" fillId="6" borderId="1" xfId="0" applyNumberFormat="1" applyFont="1" applyFill="1" applyBorder="1" applyAlignment="1">
      <alignment horizontal="right" vertical="center"/>
    </xf>
    <xf numFmtId="4" fontId="0" fillId="6" borderId="4" xfId="0" applyNumberForma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0" fontId="11" fillId="0" borderId="1" xfId="0" quotePrefix="1" applyFont="1" applyBorder="1" applyAlignment="1">
      <alignment horizontal="right" vertical="center" wrapText="1" indent="1"/>
    </xf>
    <xf numFmtId="4" fontId="11" fillId="0" borderId="4" xfId="0" applyNumberFormat="1" applyFont="1" applyBorder="1" applyAlignment="1">
      <alignment horizontal="right" vertical="center"/>
    </xf>
    <xf numFmtId="0" fontId="1" fillId="0" borderId="6" xfId="0" quotePrefix="1" applyFont="1" applyBorder="1" applyAlignment="1">
      <alignment horizontal="left" vertical="center"/>
    </xf>
    <xf numFmtId="4" fontId="12" fillId="0" borderId="4" xfId="0" applyNumberFormat="1" applyFont="1" applyBorder="1" applyAlignment="1">
      <alignment horizontal="right" vertical="center"/>
    </xf>
    <xf numFmtId="0" fontId="10" fillId="8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D7DBD-59C4-4995-A18B-DB2F5B5FB2E6}">
  <sheetPr>
    <tabColor theme="9"/>
  </sheetPr>
  <dimension ref="A2:O106"/>
  <sheetViews>
    <sheetView tabSelected="1" topLeftCell="A5" zoomScale="70" zoomScaleNormal="70" workbookViewId="0">
      <selection activeCell="O19" sqref="O19"/>
    </sheetView>
  </sheetViews>
  <sheetFormatPr baseColWidth="10" defaultRowHeight="15" x14ac:dyDescent="0.25"/>
  <cols>
    <col min="1" max="1" width="83.42578125" customWidth="1"/>
    <col min="2" max="5" width="16.85546875" customWidth="1"/>
    <col min="6" max="6" width="18.28515625" customWidth="1"/>
    <col min="7" max="9" width="16.85546875" customWidth="1"/>
    <col min="10" max="10" width="23.140625" customWidth="1"/>
    <col min="11" max="11" width="13.28515625" customWidth="1"/>
    <col min="12" max="12" width="5.7109375" customWidth="1"/>
  </cols>
  <sheetData>
    <row r="2" spans="1:12" ht="31.5" customHeight="1" x14ac:dyDescent="0.25">
      <c r="A2" s="81" t="s">
        <v>55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4" spans="1:12" x14ac:dyDescent="0.25">
      <c r="A4" s="34" t="s">
        <v>25</v>
      </c>
    </row>
    <row r="6" spans="1:12" ht="18.75" x14ac:dyDescent="0.3">
      <c r="A6" s="67" t="s">
        <v>26</v>
      </c>
    </row>
    <row r="9" spans="1:12" ht="42" customHeight="1" x14ac:dyDescent="0.25">
      <c r="A9" s="33" t="s">
        <v>24</v>
      </c>
    </row>
    <row r="10" spans="1:12" ht="16.5" customHeight="1" x14ac:dyDescent="0.3">
      <c r="A10" s="18"/>
    </row>
    <row r="11" spans="1:12" ht="32.25" customHeight="1" x14ac:dyDescent="0.3">
      <c r="A11" s="18"/>
      <c r="D11" s="10" t="s">
        <v>27</v>
      </c>
    </row>
    <row r="12" spans="1:12" ht="51" customHeight="1" x14ac:dyDescent="0.25">
      <c r="A12" s="85" t="s">
        <v>69</v>
      </c>
      <c r="B12" s="86"/>
      <c r="C12" s="86"/>
      <c r="D12" s="63" t="s">
        <v>28</v>
      </c>
    </row>
    <row r="13" spans="1:12" ht="47.25" customHeight="1" x14ac:dyDescent="0.25">
      <c r="A13" s="85" t="s">
        <v>70</v>
      </c>
      <c r="B13" s="86"/>
      <c r="C13" s="86"/>
      <c r="D13" s="63" t="s">
        <v>28</v>
      </c>
    </row>
    <row r="14" spans="1:12" ht="47.25" customHeight="1" x14ac:dyDescent="0.25">
      <c r="A14" s="85" t="s">
        <v>77</v>
      </c>
      <c r="B14" s="86"/>
      <c r="C14" s="86"/>
      <c r="D14" s="63" t="s">
        <v>28</v>
      </c>
    </row>
    <row r="15" spans="1:12" ht="20.25" customHeight="1" x14ac:dyDescent="0.25">
      <c r="A15" s="19"/>
      <c r="B15" s="20"/>
    </row>
    <row r="16" spans="1:12" ht="29.25" customHeight="1" x14ac:dyDescent="0.25">
      <c r="A16" s="1"/>
      <c r="B16" s="87" t="s">
        <v>37</v>
      </c>
      <c r="C16" s="88"/>
      <c r="D16" s="88"/>
      <c r="E16" s="88"/>
      <c r="F16" s="88"/>
      <c r="G16" s="88"/>
      <c r="H16" s="88"/>
      <c r="I16" s="89"/>
      <c r="J16" s="9" t="s">
        <v>4</v>
      </c>
      <c r="K16" s="2" t="s">
        <v>6</v>
      </c>
      <c r="L16" s="21"/>
    </row>
    <row r="17" spans="1:12" ht="29.25" customHeight="1" x14ac:dyDescent="0.25">
      <c r="A17" s="7" t="s">
        <v>29</v>
      </c>
      <c r="B17" s="8">
        <v>2022</v>
      </c>
      <c r="C17" s="8">
        <v>2023</v>
      </c>
      <c r="D17" s="8">
        <v>2024</v>
      </c>
      <c r="E17" s="8">
        <v>2025</v>
      </c>
      <c r="F17" s="8">
        <v>2026</v>
      </c>
      <c r="G17" s="8">
        <v>2027</v>
      </c>
      <c r="H17" s="8">
        <v>2028</v>
      </c>
      <c r="I17" s="8">
        <v>2029</v>
      </c>
      <c r="J17" s="90" t="s">
        <v>38</v>
      </c>
      <c r="K17" s="90"/>
      <c r="L17" s="29"/>
    </row>
    <row r="18" spans="1:12" ht="24" customHeight="1" x14ac:dyDescent="0.25">
      <c r="A18" s="32" t="s">
        <v>30</v>
      </c>
      <c r="B18" s="58"/>
      <c r="C18" s="58"/>
      <c r="D18" s="58">
        <v>9000</v>
      </c>
      <c r="E18" s="58">
        <v>1500</v>
      </c>
      <c r="F18" s="13"/>
      <c r="G18" s="13"/>
      <c r="H18" s="13"/>
      <c r="I18" s="13"/>
      <c r="J18" s="16">
        <f>SUM(B18:I18)</f>
        <v>10500</v>
      </c>
      <c r="K18" s="17">
        <f>J18/$J$32</f>
        <v>3.7885621504600397E-2</v>
      </c>
      <c r="L18" s="29"/>
    </row>
    <row r="19" spans="1:12" ht="24" customHeight="1" x14ac:dyDescent="0.25">
      <c r="A19" s="26" t="s">
        <v>31</v>
      </c>
      <c r="B19" s="58"/>
      <c r="C19" s="59"/>
      <c r="D19" s="59"/>
      <c r="E19" s="59">
        <v>29000</v>
      </c>
      <c r="F19" s="59">
        <v>28000</v>
      </c>
      <c r="G19" s="59">
        <v>29000</v>
      </c>
      <c r="H19" s="59">
        <v>15000</v>
      </c>
      <c r="I19" s="14"/>
      <c r="J19" s="16">
        <f>SUM(B19:I19)</f>
        <v>101000</v>
      </c>
      <c r="K19" s="17">
        <f>J19/$J$32</f>
        <v>0.36442359732996571</v>
      </c>
      <c r="L19" s="30"/>
    </row>
    <row r="20" spans="1:12" ht="24" customHeight="1" x14ac:dyDescent="0.25">
      <c r="A20" s="77" t="s">
        <v>71</v>
      </c>
      <c r="B20" s="75"/>
      <c r="C20" s="75"/>
      <c r="D20" s="75"/>
      <c r="E20" s="78">
        <v>20000</v>
      </c>
      <c r="F20" s="78">
        <v>20000</v>
      </c>
      <c r="G20" s="78">
        <v>25000</v>
      </c>
      <c r="H20" s="78">
        <v>10000</v>
      </c>
      <c r="I20" s="76"/>
      <c r="J20" s="74">
        <f>SUM(B20:I20)</f>
        <v>75000</v>
      </c>
      <c r="K20" s="17"/>
      <c r="L20" s="30"/>
    </row>
    <row r="21" spans="1:12" ht="24" customHeight="1" x14ac:dyDescent="0.25">
      <c r="A21" s="77" t="s">
        <v>72</v>
      </c>
      <c r="B21" s="75"/>
      <c r="C21" s="75"/>
      <c r="D21" s="75"/>
      <c r="E21" s="78"/>
      <c r="F21" s="78"/>
      <c r="G21" s="78"/>
      <c r="H21" s="78"/>
      <c r="I21" s="76"/>
      <c r="J21" s="74">
        <f t="shared" ref="J21:J25" si="0">SUM(B21:I21)</f>
        <v>0</v>
      </c>
      <c r="K21" s="17"/>
      <c r="L21" s="30"/>
    </row>
    <row r="22" spans="1:12" ht="24" customHeight="1" x14ac:dyDescent="0.25">
      <c r="A22" s="77" t="s">
        <v>75</v>
      </c>
      <c r="B22" s="75"/>
      <c r="C22" s="75"/>
      <c r="D22" s="75"/>
      <c r="E22" s="78">
        <v>5000</v>
      </c>
      <c r="F22" s="78">
        <v>4000</v>
      </c>
      <c r="G22" s="78">
        <v>4000</v>
      </c>
      <c r="H22" s="78">
        <v>5000</v>
      </c>
      <c r="I22" s="76"/>
      <c r="J22" s="74">
        <f t="shared" si="0"/>
        <v>18000</v>
      </c>
      <c r="K22" s="17"/>
      <c r="L22" s="30"/>
    </row>
    <row r="23" spans="1:12" ht="24" customHeight="1" x14ac:dyDescent="0.25">
      <c r="A23" s="77" t="s">
        <v>76</v>
      </c>
      <c r="B23" s="75"/>
      <c r="C23" s="75"/>
      <c r="D23" s="75"/>
      <c r="E23" s="78">
        <v>2000</v>
      </c>
      <c r="F23" s="78">
        <v>1000</v>
      </c>
      <c r="G23" s="78"/>
      <c r="H23" s="78"/>
      <c r="I23" s="76"/>
      <c r="J23" s="74">
        <f t="shared" si="0"/>
        <v>3000</v>
      </c>
      <c r="K23" s="17"/>
      <c r="L23" s="30"/>
    </row>
    <row r="24" spans="1:12" ht="24" customHeight="1" x14ac:dyDescent="0.25">
      <c r="A24" s="77" t="s">
        <v>73</v>
      </c>
      <c r="B24" s="75"/>
      <c r="C24" s="75"/>
      <c r="D24" s="75"/>
      <c r="E24" s="78">
        <v>2000</v>
      </c>
      <c r="F24" s="78">
        <v>3000</v>
      </c>
      <c r="G24" s="78"/>
      <c r="H24" s="78"/>
      <c r="I24" s="76"/>
      <c r="J24" s="74">
        <f t="shared" si="0"/>
        <v>5000</v>
      </c>
      <c r="K24" s="17"/>
      <c r="L24" s="30"/>
    </row>
    <row r="25" spans="1:12" ht="24" customHeight="1" x14ac:dyDescent="0.25">
      <c r="A25" s="77" t="s">
        <v>74</v>
      </c>
      <c r="B25" s="75"/>
      <c r="C25" s="75"/>
      <c r="D25" s="75"/>
      <c r="E25" s="78"/>
      <c r="F25" s="78"/>
      <c r="G25" s="78"/>
      <c r="H25" s="78"/>
      <c r="I25" s="76"/>
      <c r="J25" s="74">
        <f t="shared" si="0"/>
        <v>0</v>
      </c>
      <c r="K25" s="17"/>
      <c r="L25" s="30"/>
    </row>
    <row r="26" spans="1:12" ht="24" customHeight="1" x14ac:dyDescent="0.25">
      <c r="A26" s="26" t="s">
        <v>32</v>
      </c>
      <c r="B26" s="58"/>
      <c r="C26" s="58"/>
      <c r="D26" s="58"/>
      <c r="E26" s="58">
        <f t="shared" ref="E26:H26" si="1">ROUND(E20*0.15,2)</f>
        <v>3000</v>
      </c>
      <c r="F26" s="58">
        <f t="shared" si="1"/>
        <v>3000</v>
      </c>
      <c r="G26" s="58">
        <f t="shared" si="1"/>
        <v>3750</v>
      </c>
      <c r="H26" s="58">
        <f t="shared" si="1"/>
        <v>1500</v>
      </c>
      <c r="I26" s="58"/>
      <c r="J26" s="6">
        <f t="shared" ref="J26:J31" si="2">SUM(B26:I26)</f>
        <v>11250</v>
      </c>
      <c r="K26" s="17">
        <f t="shared" ref="K26:K32" si="3">J26/$J$32</f>
        <v>4.0591737326357569E-2</v>
      </c>
      <c r="L26" s="30"/>
    </row>
    <row r="27" spans="1:12" ht="24" customHeight="1" x14ac:dyDescent="0.25">
      <c r="A27" s="26" t="s">
        <v>33</v>
      </c>
      <c r="B27" s="58"/>
      <c r="C27" s="58"/>
      <c r="D27" s="58"/>
      <c r="E27" s="58">
        <f>L24</f>
        <v>0</v>
      </c>
      <c r="F27" s="58">
        <f t="shared" ref="F27:H27" si="4">ROUND(F20*0.15,2)+ROUND(F23*0.15,2)</f>
        <v>3150</v>
      </c>
      <c r="G27" s="58">
        <f t="shared" si="4"/>
        <v>3750</v>
      </c>
      <c r="H27" s="58">
        <f t="shared" si="4"/>
        <v>1500</v>
      </c>
      <c r="I27" s="58"/>
      <c r="J27" s="6">
        <f t="shared" si="2"/>
        <v>8400</v>
      </c>
      <c r="K27" s="17">
        <f t="shared" si="3"/>
        <v>3.0308497203680316E-2</v>
      </c>
      <c r="L27" s="30"/>
    </row>
    <row r="28" spans="1:12" ht="36.75" customHeight="1" x14ac:dyDescent="0.25">
      <c r="A28" s="66" t="s">
        <v>34</v>
      </c>
      <c r="B28" s="58"/>
      <c r="C28" s="59"/>
      <c r="D28" s="59"/>
      <c r="E28" s="59">
        <v>15000</v>
      </c>
      <c r="F28" s="59">
        <v>20000</v>
      </c>
      <c r="G28" s="59">
        <v>24000</v>
      </c>
      <c r="H28" s="59">
        <v>30000</v>
      </c>
      <c r="I28" s="14"/>
      <c r="J28" s="6">
        <f t="shared" si="2"/>
        <v>89000</v>
      </c>
      <c r="K28" s="17">
        <f t="shared" si="3"/>
        <v>0.32112574418185097</v>
      </c>
      <c r="L28" s="30"/>
    </row>
    <row r="29" spans="1:12" ht="24" customHeight="1" x14ac:dyDescent="0.25">
      <c r="A29" s="26" t="s">
        <v>35</v>
      </c>
      <c r="B29" s="58"/>
      <c r="C29" s="59"/>
      <c r="D29" s="59"/>
      <c r="E29" s="59">
        <v>10000</v>
      </c>
      <c r="F29" s="59">
        <v>15000</v>
      </c>
      <c r="G29" s="59">
        <v>12000</v>
      </c>
      <c r="H29" s="59">
        <v>10000</v>
      </c>
      <c r="I29" s="14"/>
      <c r="J29" s="6">
        <f t="shared" si="2"/>
        <v>47000</v>
      </c>
      <c r="K29" s="17">
        <f t="shared" si="3"/>
        <v>0.16958325816344941</v>
      </c>
      <c r="L29" s="30"/>
    </row>
    <row r="30" spans="1:12" ht="24" customHeight="1" x14ac:dyDescent="0.25">
      <c r="A30" s="26" t="s">
        <v>36</v>
      </c>
      <c r="B30" s="58"/>
      <c r="C30" s="59"/>
      <c r="D30" s="59"/>
      <c r="E30" s="59"/>
      <c r="F30" s="14"/>
      <c r="G30" s="14"/>
      <c r="H30" s="14"/>
      <c r="I30" s="14"/>
      <c r="J30" s="6">
        <f t="shared" si="2"/>
        <v>0</v>
      </c>
      <c r="K30" s="17">
        <f t="shared" si="3"/>
        <v>0</v>
      </c>
      <c r="L30" s="30"/>
    </row>
    <row r="31" spans="1:12" ht="24" customHeight="1" x14ac:dyDescent="0.25">
      <c r="A31" s="79" t="s">
        <v>68</v>
      </c>
      <c r="B31" s="58"/>
      <c r="C31" s="58"/>
      <c r="D31" s="58"/>
      <c r="E31" s="58">
        <v>5000</v>
      </c>
      <c r="F31" s="58">
        <v>5000</v>
      </c>
      <c r="G31" s="13"/>
      <c r="H31" s="13"/>
      <c r="I31" s="13"/>
      <c r="J31" s="6">
        <f t="shared" si="2"/>
        <v>10000</v>
      </c>
      <c r="K31" s="17">
        <f t="shared" si="3"/>
        <v>3.6081544290095614E-2</v>
      </c>
      <c r="L31" s="30"/>
    </row>
    <row r="32" spans="1:12" ht="24" customHeight="1" x14ac:dyDescent="0.25">
      <c r="A32" s="4" t="s">
        <v>5</v>
      </c>
      <c r="B32" s="5">
        <f t="shared" ref="B32:J32" si="5">SUM(B18+B19+B26+B27+B28+B29+B30+B31)</f>
        <v>0</v>
      </c>
      <c r="C32" s="5">
        <f t="shared" si="5"/>
        <v>0</v>
      </c>
      <c r="D32" s="5">
        <f t="shared" si="5"/>
        <v>9000</v>
      </c>
      <c r="E32" s="5">
        <f t="shared" si="5"/>
        <v>63500</v>
      </c>
      <c r="F32" s="5">
        <f t="shared" si="5"/>
        <v>74150</v>
      </c>
      <c r="G32" s="5">
        <f t="shared" si="5"/>
        <v>72500</v>
      </c>
      <c r="H32" s="5">
        <f t="shared" si="5"/>
        <v>58000</v>
      </c>
      <c r="I32" s="5">
        <f t="shared" si="5"/>
        <v>0</v>
      </c>
      <c r="J32" s="5">
        <f t="shared" si="5"/>
        <v>277150</v>
      </c>
      <c r="K32" s="17">
        <f t="shared" si="3"/>
        <v>1</v>
      </c>
      <c r="L32" s="30"/>
    </row>
    <row r="33" spans="1:14" ht="42.75" customHeight="1" x14ac:dyDescent="0.25"/>
    <row r="34" spans="1:14" ht="64.150000000000006" customHeight="1" x14ac:dyDescent="0.25">
      <c r="A34" s="22" t="s">
        <v>39</v>
      </c>
      <c r="B34" s="23" t="s">
        <v>40</v>
      </c>
      <c r="C34" s="11" t="s">
        <v>1</v>
      </c>
      <c r="D34" s="11" t="s">
        <v>0</v>
      </c>
      <c r="E34" s="11" t="s">
        <v>2</v>
      </c>
      <c r="F34" s="12" t="s">
        <v>3</v>
      </c>
      <c r="G34" s="10" t="s">
        <v>23</v>
      </c>
      <c r="I34" s="82" t="s">
        <v>44</v>
      </c>
      <c r="J34" s="83"/>
      <c r="K34" s="84"/>
    </row>
    <row r="35" spans="1:14" ht="43.5" customHeight="1" x14ac:dyDescent="0.25">
      <c r="A35" s="10" t="s">
        <v>4</v>
      </c>
      <c r="B35" s="60">
        <f>J18</f>
        <v>10500</v>
      </c>
      <c r="C35" s="59">
        <v>57000</v>
      </c>
      <c r="D35" s="59">
        <v>100000</v>
      </c>
      <c r="E35" s="59">
        <v>75450</v>
      </c>
      <c r="F35" s="59">
        <v>34200</v>
      </c>
      <c r="G35" s="6">
        <f>SUM(B35:F35)</f>
        <v>277150</v>
      </c>
      <c r="I35" s="9" t="s">
        <v>4</v>
      </c>
      <c r="J35" s="91">
        <v>5000</v>
      </c>
      <c r="K35" s="92"/>
      <c r="N35" s="31"/>
    </row>
    <row r="36" spans="1:14" ht="29.25" customHeight="1" x14ac:dyDescent="0.25">
      <c r="A36" s="10" t="s">
        <v>6</v>
      </c>
      <c r="B36" s="15">
        <f>B35/$G$35</f>
        <v>3.7885621504600397E-2</v>
      </c>
      <c r="C36" s="15">
        <f>C35/$G$35</f>
        <v>0.20566480245354501</v>
      </c>
      <c r="D36" s="15">
        <f>D35/$G$35</f>
        <v>0.36081544290095618</v>
      </c>
      <c r="E36" s="15">
        <f>E35/$G$35</f>
        <v>0.27223525166877144</v>
      </c>
      <c r="F36" s="15">
        <f>F35/$G$35</f>
        <v>0.12339888147212701</v>
      </c>
      <c r="G36" s="15">
        <f>SUM(B36:F36)</f>
        <v>1</v>
      </c>
      <c r="I36" s="2" t="s">
        <v>6</v>
      </c>
      <c r="J36" s="93">
        <f>J35/G35</f>
        <v>1.8040772145047807E-2</v>
      </c>
      <c r="K36" s="94"/>
    </row>
    <row r="37" spans="1:14" ht="57" customHeight="1" x14ac:dyDescent="0.25"/>
    <row r="38" spans="1:14" ht="57" customHeight="1" x14ac:dyDescent="0.25">
      <c r="A38" s="33" t="s">
        <v>41</v>
      </c>
      <c r="F38" s="31"/>
    </row>
    <row r="39" spans="1:14" x14ac:dyDescent="0.25">
      <c r="F39" s="31"/>
    </row>
    <row r="40" spans="1:14" ht="18.75" x14ac:dyDescent="0.3">
      <c r="A40" s="18"/>
      <c r="D40" s="10" t="s">
        <v>27</v>
      </c>
    </row>
    <row r="41" spans="1:14" ht="34.5" customHeight="1" x14ac:dyDescent="0.25">
      <c r="A41" s="85" t="s">
        <v>69</v>
      </c>
      <c r="B41" s="86"/>
      <c r="C41" s="86"/>
      <c r="D41" s="64" t="s">
        <v>42</v>
      </c>
    </row>
    <row r="42" spans="1:14" ht="53.25" customHeight="1" x14ac:dyDescent="0.25">
      <c r="A42" s="85" t="s">
        <v>70</v>
      </c>
      <c r="B42" s="86"/>
      <c r="C42" s="86"/>
      <c r="D42" s="64" t="s">
        <v>42</v>
      </c>
    </row>
    <row r="43" spans="1:14" ht="53.25" customHeight="1" x14ac:dyDescent="0.25">
      <c r="A43" s="85" t="s">
        <v>77</v>
      </c>
      <c r="B43" s="86"/>
      <c r="C43" s="86"/>
      <c r="D43" s="64" t="s">
        <v>42</v>
      </c>
    </row>
    <row r="44" spans="1:14" x14ac:dyDescent="0.25">
      <c r="A44" s="19"/>
      <c r="B44" s="20"/>
    </row>
    <row r="45" spans="1:14" ht="30" customHeight="1" x14ac:dyDescent="0.25">
      <c r="A45" s="1"/>
      <c r="B45" s="87" t="s">
        <v>37</v>
      </c>
      <c r="C45" s="88"/>
      <c r="D45" s="88"/>
      <c r="E45" s="88"/>
      <c r="F45" s="88"/>
      <c r="G45" s="88"/>
      <c r="H45" s="88"/>
      <c r="I45" s="89"/>
      <c r="J45" s="9" t="s">
        <v>4</v>
      </c>
      <c r="K45" s="2" t="s">
        <v>6</v>
      </c>
    </row>
    <row r="46" spans="1:14" ht="37.5" customHeight="1" x14ac:dyDescent="0.25">
      <c r="A46" s="7" t="s">
        <v>29</v>
      </c>
      <c r="B46" s="8">
        <v>2022</v>
      </c>
      <c r="C46" s="8">
        <v>2023</v>
      </c>
      <c r="D46" s="8">
        <v>2024</v>
      </c>
      <c r="E46" s="8">
        <v>2025</v>
      </c>
      <c r="F46" s="8">
        <v>2026</v>
      </c>
      <c r="G46" s="8">
        <v>2027</v>
      </c>
      <c r="H46" s="8">
        <v>2028</v>
      </c>
      <c r="I46" s="8">
        <v>2029</v>
      </c>
      <c r="J46" s="90" t="s">
        <v>38</v>
      </c>
      <c r="K46" s="90"/>
    </row>
    <row r="47" spans="1:14" ht="24.75" customHeight="1" x14ac:dyDescent="0.25">
      <c r="A47" s="32" t="s">
        <v>30</v>
      </c>
      <c r="B47" s="58"/>
      <c r="C47" s="58"/>
      <c r="D47" s="58">
        <v>3500</v>
      </c>
      <c r="E47" s="58"/>
      <c r="F47" s="58"/>
      <c r="G47" s="58"/>
      <c r="H47" s="58"/>
      <c r="I47" s="58"/>
      <c r="J47" s="16">
        <f>SUM(B47:I47)</f>
        <v>3500</v>
      </c>
      <c r="K47" s="36">
        <f>J47/$J$55</f>
        <v>1.2915129151291513E-2</v>
      </c>
    </row>
    <row r="48" spans="1:14" ht="24.75" customHeight="1" x14ac:dyDescent="0.25">
      <c r="A48" s="26" t="s">
        <v>31</v>
      </c>
      <c r="B48" s="58"/>
      <c r="C48" s="59"/>
      <c r="D48" s="59"/>
      <c r="E48" s="59">
        <v>35000</v>
      </c>
      <c r="F48" s="59">
        <v>40000</v>
      </c>
      <c r="G48" s="59">
        <v>40000</v>
      </c>
      <c r="H48" s="59">
        <v>7500</v>
      </c>
      <c r="I48" s="59"/>
      <c r="J48" s="16">
        <f>SUM(B48:I48)</f>
        <v>122500</v>
      </c>
      <c r="K48" s="36">
        <f t="shared" ref="K48:K55" si="6">J48/$J$55</f>
        <v>0.45202952029520294</v>
      </c>
    </row>
    <row r="49" spans="1:15" ht="24.75" customHeight="1" x14ac:dyDescent="0.25">
      <c r="A49" s="26" t="s">
        <v>32</v>
      </c>
      <c r="B49" s="65"/>
      <c r="C49" s="65"/>
      <c r="D49" s="65"/>
      <c r="E49" s="65"/>
      <c r="F49" s="65"/>
      <c r="G49" s="65"/>
      <c r="H49" s="65"/>
      <c r="I49" s="65"/>
      <c r="J49" s="6">
        <f t="shared" ref="J49:J54" si="7">SUM(B49:I49)</f>
        <v>0</v>
      </c>
      <c r="K49" s="36">
        <f t="shared" si="6"/>
        <v>0</v>
      </c>
    </row>
    <row r="50" spans="1:15" ht="24.75" customHeight="1" x14ac:dyDescent="0.25">
      <c r="A50" s="26" t="s">
        <v>33</v>
      </c>
      <c r="B50" s="65"/>
      <c r="C50" s="65"/>
      <c r="D50" s="65"/>
      <c r="E50" s="65"/>
      <c r="F50" s="65"/>
      <c r="G50" s="65"/>
      <c r="H50" s="65"/>
      <c r="I50" s="65"/>
      <c r="J50" s="6">
        <f t="shared" si="7"/>
        <v>0</v>
      </c>
      <c r="K50" s="36">
        <f t="shared" si="6"/>
        <v>0</v>
      </c>
    </row>
    <row r="51" spans="1:15" ht="36.75" customHeight="1" x14ac:dyDescent="0.25">
      <c r="A51" s="66" t="s">
        <v>34</v>
      </c>
      <c r="B51" s="72"/>
      <c r="C51" s="73"/>
      <c r="D51" s="73"/>
      <c r="E51" s="73">
        <v>45000</v>
      </c>
      <c r="F51" s="73">
        <v>20000</v>
      </c>
      <c r="G51" s="73">
        <v>10000</v>
      </c>
      <c r="H51" s="73">
        <v>5000</v>
      </c>
      <c r="I51" s="73"/>
      <c r="J51" s="6">
        <f t="shared" si="7"/>
        <v>80000</v>
      </c>
      <c r="K51" s="36">
        <f t="shared" si="6"/>
        <v>0.29520295202952029</v>
      </c>
    </row>
    <row r="52" spans="1:15" ht="24.75" customHeight="1" x14ac:dyDescent="0.25">
      <c r="A52" s="26" t="s">
        <v>35</v>
      </c>
      <c r="B52" s="72"/>
      <c r="C52" s="73"/>
      <c r="D52" s="73"/>
      <c r="E52" s="73"/>
      <c r="F52" s="73"/>
      <c r="G52" s="73"/>
      <c r="H52" s="73"/>
      <c r="I52" s="73"/>
      <c r="J52" s="6">
        <f t="shared" si="7"/>
        <v>0</v>
      </c>
      <c r="K52" s="36">
        <f t="shared" si="6"/>
        <v>0</v>
      </c>
    </row>
    <row r="53" spans="1:15" ht="24.75" customHeight="1" x14ac:dyDescent="0.25">
      <c r="A53" s="26" t="s">
        <v>36</v>
      </c>
      <c r="B53" s="72"/>
      <c r="C53" s="73"/>
      <c r="D53" s="73"/>
      <c r="E53" s="73">
        <v>10000</v>
      </c>
      <c r="F53" s="73">
        <v>20000</v>
      </c>
      <c r="G53" s="73">
        <v>30000</v>
      </c>
      <c r="H53" s="73">
        <v>5000</v>
      </c>
      <c r="I53" s="73"/>
      <c r="J53" s="6">
        <f t="shared" si="7"/>
        <v>65000</v>
      </c>
      <c r="K53" s="36">
        <f t="shared" si="6"/>
        <v>0.23985239852398524</v>
      </c>
      <c r="N53" s="31"/>
    </row>
    <row r="54" spans="1:15" ht="24.75" customHeight="1" x14ac:dyDescent="0.25">
      <c r="A54" s="79" t="s">
        <v>68</v>
      </c>
      <c r="B54" s="72"/>
      <c r="C54" s="72"/>
      <c r="D54" s="72"/>
      <c r="E54" s="72"/>
      <c r="F54" s="72"/>
      <c r="G54" s="72"/>
      <c r="H54" s="72"/>
      <c r="I54" s="72"/>
      <c r="J54" s="6">
        <f t="shared" si="7"/>
        <v>0</v>
      </c>
      <c r="K54" s="36">
        <f t="shared" si="6"/>
        <v>0</v>
      </c>
      <c r="N54" s="31"/>
    </row>
    <row r="55" spans="1:15" ht="24.75" customHeight="1" x14ac:dyDescent="0.25">
      <c r="A55" s="4" t="s">
        <v>5</v>
      </c>
      <c r="B55" s="5">
        <f>SUM(B47:B54)</f>
        <v>0</v>
      </c>
      <c r="C55" s="5">
        <f t="shared" ref="C55:I55" si="8">SUM(C47:C54)</f>
        <v>0</v>
      </c>
      <c r="D55" s="5">
        <f t="shared" si="8"/>
        <v>3500</v>
      </c>
      <c r="E55" s="5">
        <f t="shared" si="8"/>
        <v>90000</v>
      </c>
      <c r="F55" s="5">
        <f t="shared" si="8"/>
        <v>80000</v>
      </c>
      <c r="G55" s="5">
        <f t="shared" si="8"/>
        <v>80000</v>
      </c>
      <c r="H55" s="5">
        <f t="shared" si="8"/>
        <v>17500</v>
      </c>
      <c r="I55" s="5">
        <f t="shared" si="8"/>
        <v>0</v>
      </c>
      <c r="J55" s="5">
        <f>SUM(J47:J54)</f>
        <v>271000</v>
      </c>
      <c r="K55" s="36">
        <f t="shared" si="6"/>
        <v>1</v>
      </c>
      <c r="O55" s="31"/>
    </row>
    <row r="57" spans="1:15" ht="68.25" customHeight="1" x14ac:dyDescent="0.25">
      <c r="A57" s="22" t="s">
        <v>39</v>
      </c>
      <c r="B57" s="23" t="s">
        <v>40</v>
      </c>
      <c r="C57" s="11" t="s">
        <v>1</v>
      </c>
      <c r="D57" s="11" t="s">
        <v>0</v>
      </c>
      <c r="E57" s="11" t="s">
        <v>2</v>
      </c>
      <c r="F57" s="12" t="s">
        <v>3</v>
      </c>
      <c r="G57" s="10" t="s">
        <v>23</v>
      </c>
      <c r="I57" s="82" t="s">
        <v>44</v>
      </c>
      <c r="J57" s="83"/>
      <c r="K57" s="84"/>
    </row>
    <row r="58" spans="1:15" ht="47.25" customHeight="1" x14ac:dyDescent="0.25">
      <c r="A58" s="10" t="s">
        <v>4</v>
      </c>
      <c r="B58" s="60">
        <f>J47</f>
        <v>3500</v>
      </c>
      <c r="C58" s="59">
        <v>120000</v>
      </c>
      <c r="D58" s="59">
        <v>67500</v>
      </c>
      <c r="E58" s="59">
        <v>40000</v>
      </c>
      <c r="F58" s="59">
        <v>40000</v>
      </c>
      <c r="G58" s="6">
        <f>SUM(B58:F58)</f>
        <v>271000</v>
      </c>
      <c r="I58" s="9" t="s">
        <v>4</v>
      </c>
      <c r="J58" s="91">
        <v>5000</v>
      </c>
      <c r="K58" s="92"/>
    </row>
    <row r="59" spans="1:15" ht="47.25" customHeight="1" x14ac:dyDescent="0.25">
      <c r="A59" s="10" t="s">
        <v>6</v>
      </c>
      <c r="B59" s="15">
        <f>B58/$G$58</f>
        <v>1.2915129151291513E-2</v>
      </c>
      <c r="C59" s="15">
        <f t="shared" ref="C59:G59" si="9">C58/$G$58</f>
        <v>0.44280442804428044</v>
      </c>
      <c r="D59" s="15">
        <f t="shared" si="9"/>
        <v>0.24907749077490776</v>
      </c>
      <c r="E59" s="15">
        <f t="shared" si="9"/>
        <v>0.14760147601476015</v>
      </c>
      <c r="F59" s="15">
        <f t="shared" si="9"/>
        <v>0.14760147601476015</v>
      </c>
      <c r="G59" s="15">
        <f t="shared" si="9"/>
        <v>1</v>
      </c>
      <c r="I59" s="2" t="s">
        <v>6</v>
      </c>
      <c r="J59" s="93">
        <f>J58/G58</f>
        <v>1.8450184501845018E-2</v>
      </c>
      <c r="K59" s="94"/>
    </row>
    <row r="60" spans="1:15" ht="47.25" customHeight="1" x14ac:dyDescent="0.25">
      <c r="A60" s="68"/>
      <c r="B60" s="69"/>
      <c r="C60" s="69"/>
      <c r="D60" s="69"/>
      <c r="E60" s="69"/>
      <c r="F60" s="69"/>
      <c r="G60" s="69"/>
      <c r="I60" s="21"/>
      <c r="J60" s="69"/>
      <c r="K60" s="69"/>
    </row>
    <row r="61" spans="1:15" ht="57" customHeight="1" x14ac:dyDescent="0.25">
      <c r="A61" s="33" t="s">
        <v>58</v>
      </c>
      <c r="F61" s="31"/>
    </row>
    <row r="62" spans="1:15" x14ac:dyDescent="0.25">
      <c r="F62" s="31"/>
    </row>
    <row r="63" spans="1:15" ht="18.75" x14ac:dyDescent="0.3">
      <c r="A63" s="18"/>
      <c r="D63" s="10" t="s">
        <v>27</v>
      </c>
    </row>
    <row r="64" spans="1:15" ht="49.5" customHeight="1" x14ac:dyDescent="0.25">
      <c r="A64" s="85" t="s">
        <v>69</v>
      </c>
      <c r="B64" s="86"/>
      <c r="C64" s="86"/>
      <c r="D64" s="63" t="s">
        <v>28</v>
      </c>
    </row>
    <row r="65" spans="1:15" ht="53.25" customHeight="1" x14ac:dyDescent="0.25">
      <c r="A65" s="85" t="s">
        <v>70</v>
      </c>
      <c r="B65" s="86"/>
      <c r="C65" s="86"/>
      <c r="D65" s="64" t="s">
        <v>42</v>
      </c>
    </row>
    <row r="66" spans="1:15" ht="53.25" customHeight="1" x14ac:dyDescent="0.25">
      <c r="A66" s="85" t="s">
        <v>77</v>
      </c>
      <c r="B66" s="86"/>
      <c r="C66" s="86"/>
      <c r="D66" s="64" t="s">
        <v>42</v>
      </c>
    </row>
    <row r="67" spans="1:15" x14ac:dyDescent="0.25">
      <c r="A67" s="19"/>
      <c r="B67" s="20"/>
    </row>
    <row r="68" spans="1:15" ht="30" customHeight="1" x14ac:dyDescent="0.25">
      <c r="A68" s="1"/>
      <c r="B68" s="87" t="s">
        <v>37</v>
      </c>
      <c r="C68" s="88"/>
      <c r="D68" s="88"/>
      <c r="E68" s="88"/>
      <c r="F68" s="88"/>
      <c r="G68" s="88"/>
      <c r="H68" s="88"/>
      <c r="I68" s="89"/>
      <c r="J68" s="9" t="s">
        <v>4</v>
      </c>
      <c r="K68" s="2" t="s">
        <v>6</v>
      </c>
    </row>
    <row r="69" spans="1:15" ht="37.5" customHeight="1" x14ac:dyDescent="0.25">
      <c r="A69" s="7" t="s">
        <v>29</v>
      </c>
      <c r="B69" s="8">
        <v>2022</v>
      </c>
      <c r="C69" s="8">
        <v>2023</v>
      </c>
      <c r="D69" s="8">
        <v>2024</v>
      </c>
      <c r="E69" s="8">
        <v>2025</v>
      </c>
      <c r="F69" s="8">
        <v>2026</v>
      </c>
      <c r="G69" s="8">
        <v>2027</v>
      </c>
      <c r="H69" s="8">
        <v>2028</v>
      </c>
      <c r="I69" s="8">
        <v>2029</v>
      </c>
      <c r="J69" s="90" t="s">
        <v>38</v>
      </c>
      <c r="K69" s="90"/>
    </row>
    <row r="70" spans="1:15" ht="24.75" customHeight="1" x14ac:dyDescent="0.25">
      <c r="A70" s="32" t="s">
        <v>30</v>
      </c>
      <c r="B70" s="58"/>
      <c r="C70" s="58"/>
      <c r="D70" s="58"/>
      <c r="E70" s="58"/>
      <c r="F70" s="13"/>
      <c r="G70" s="13"/>
      <c r="H70" s="13"/>
      <c r="I70" s="13"/>
      <c r="J70" s="16">
        <f>SUM(B70:I70)</f>
        <v>0</v>
      </c>
      <c r="K70" s="36">
        <f t="shared" ref="K70:K78" si="10">J70/$J$78</f>
        <v>0</v>
      </c>
    </row>
    <row r="71" spans="1:15" ht="24.75" customHeight="1" x14ac:dyDescent="0.25">
      <c r="A71" s="26" t="s">
        <v>31</v>
      </c>
      <c r="B71" s="58"/>
      <c r="C71" s="59"/>
      <c r="D71" s="59"/>
      <c r="E71" s="59">
        <v>10000</v>
      </c>
      <c r="F71" s="59">
        <v>15000</v>
      </c>
      <c r="G71" s="59">
        <v>20000</v>
      </c>
      <c r="H71" s="59">
        <v>7500</v>
      </c>
      <c r="I71" s="14"/>
      <c r="J71" s="16">
        <f t="shared" ref="J71:J77" si="11">SUM(B71:I71)</f>
        <v>52500</v>
      </c>
      <c r="K71" s="36">
        <f t="shared" si="10"/>
        <v>0.46718576195773082</v>
      </c>
    </row>
    <row r="72" spans="1:15" ht="24.75" customHeight="1" x14ac:dyDescent="0.25">
      <c r="A72" s="26" t="s">
        <v>32</v>
      </c>
      <c r="B72" s="58"/>
      <c r="C72" s="58"/>
      <c r="D72" s="58"/>
      <c r="E72" s="58">
        <f>ROUND(E71*0.15,2)</f>
        <v>1500</v>
      </c>
      <c r="F72" s="58">
        <f t="shared" ref="F72:H72" si="12">ROUND(F71*0.15,2)</f>
        <v>2250</v>
      </c>
      <c r="G72" s="58">
        <f t="shared" si="12"/>
        <v>3000</v>
      </c>
      <c r="H72" s="58">
        <f t="shared" si="12"/>
        <v>1125</v>
      </c>
      <c r="I72" s="13"/>
      <c r="J72" s="16">
        <f t="shared" si="11"/>
        <v>7875</v>
      </c>
      <c r="K72" s="36">
        <f t="shared" si="10"/>
        <v>7.0077864293659628E-2</v>
      </c>
    </row>
    <row r="73" spans="1:15" ht="24.75" customHeight="1" x14ac:dyDescent="0.25">
      <c r="A73" s="26" t="s">
        <v>33</v>
      </c>
      <c r="B73" s="65"/>
      <c r="C73" s="65"/>
      <c r="D73" s="65"/>
      <c r="E73" s="65"/>
      <c r="F73" s="65"/>
      <c r="G73" s="65"/>
      <c r="H73" s="65"/>
      <c r="I73" s="71"/>
      <c r="J73" s="16">
        <f t="shared" si="11"/>
        <v>0</v>
      </c>
      <c r="K73" s="36">
        <f t="shared" si="10"/>
        <v>0</v>
      </c>
    </row>
    <row r="74" spans="1:15" ht="36.75" customHeight="1" x14ac:dyDescent="0.25">
      <c r="A74" s="66" t="s">
        <v>34</v>
      </c>
      <c r="B74" s="58"/>
      <c r="C74" s="59"/>
      <c r="D74" s="59"/>
      <c r="E74" s="59">
        <v>2000</v>
      </c>
      <c r="F74" s="59">
        <v>10000</v>
      </c>
      <c r="G74" s="59">
        <v>10000</v>
      </c>
      <c r="H74" s="59">
        <v>10000</v>
      </c>
      <c r="I74" s="14"/>
      <c r="J74" s="16">
        <f t="shared" si="11"/>
        <v>32000</v>
      </c>
      <c r="K74" s="36">
        <f t="shared" si="10"/>
        <v>0.28476084538375973</v>
      </c>
    </row>
    <row r="75" spans="1:15" ht="24.75" customHeight="1" x14ac:dyDescent="0.25">
      <c r="A75" s="26" t="s">
        <v>35</v>
      </c>
      <c r="B75" s="58"/>
      <c r="C75" s="59"/>
      <c r="D75" s="59"/>
      <c r="E75" s="59">
        <v>5000</v>
      </c>
      <c r="F75" s="59">
        <v>5000</v>
      </c>
      <c r="G75" s="59">
        <v>5000</v>
      </c>
      <c r="H75" s="59">
        <v>5000</v>
      </c>
      <c r="I75" s="14"/>
      <c r="J75" s="16">
        <f t="shared" si="11"/>
        <v>20000</v>
      </c>
      <c r="K75" s="36">
        <f t="shared" si="10"/>
        <v>0.17797552836484984</v>
      </c>
    </row>
    <row r="76" spans="1:15" ht="24.75" customHeight="1" x14ac:dyDescent="0.25">
      <c r="A76" s="26" t="s">
        <v>36</v>
      </c>
      <c r="B76" s="13"/>
      <c r="C76" s="14"/>
      <c r="D76" s="14"/>
      <c r="E76" s="14"/>
      <c r="F76" s="14"/>
      <c r="G76" s="14"/>
      <c r="H76" s="14"/>
      <c r="I76" s="14"/>
      <c r="J76" s="16">
        <f t="shared" si="11"/>
        <v>0</v>
      </c>
      <c r="K76" s="36">
        <f t="shared" si="10"/>
        <v>0</v>
      </c>
    </row>
    <row r="77" spans="1:15" ht="24.75" customHeight="1" x14ac:dyDescent="0.25">
      <c r="A77" s="79" t="s">
        <v>68</v>
      </c>
      <c r="B77" s="13"/>
      <c r="C77" s="13"/>
      <c r="D77" s="13"/>
      <c r="E77" s="13"/>
      <c r="F77" s="13"/>
      <c r="G77" s="13"/>
      <c r="H77" s="13"/>
      <c r="I77" s="13"/>
      <c r="J77" s="16">
        <f t="shared" si="11"/>
        <v>0</v>
      </c>
      <c r="K77" s="36">
        <f t="shared" si="10"/>
        <v>0</v>
      </c>
    </row>
    <row r="78" spans="1:15" ht="24.75" customHeight="1" x14ac:dyDescent="0.25">
      <c r="A78" s="4" t="s">
        <v>5</v>
      </c>
      <c r="B78" s="5">
        <f t="shared" ref="B78:J78" si="13">SUM(B70:B77)</f>
        <v>0</v>
      </c>
      <c r="C78" s="5">
        <f t="shared" si="13"/>
        <v>0</v>
      </c>
      <c r="D78" s="5">
        <f t="shared" si="13"/>
        <v>0</v>
      </c>
      <c r="E78" s="5">
        <f t="shared" si="13"/>
        <v>18500</v>
      </c>
      <c r="F78" s="5">
        <f t="shared" si="13"/>
        <v>32250</v>
      </c>
      <c r="G78" s="5">
        <f t="shared" si="13"/>
        <v>38000</v>
      </c>
      <c r="H78" s="5">
        <f t="shared" si="13"/>
        <v>23625</v>
      </c>
      <c r="I78" s="5">
        <f t="shared" si="13"/>
        <v>0</v>
      </c>
      <c r="J78" s="5">
        <f t="shared" si="13"/>
        <v>112375</v>
      </c>
      <c r="K78" s="36">
        <f t="shared" si="10"/>
        <v>1</v>
      </c>
      <c r="O78" s="31"/>
    </row>
    <row r="80" spans="1:15" ht="68.25" customHeight="1" x14ac:dyDescent="0.25">
      <c r="A80" s="22" t="s">
        <v>39</v>
      </c>
      <c r="B80" s="23" t="s">
        <v>40</v>
      </c>
      <c r="C80" s="11" t="s">
        <v>1</v>
      </c>
      <c r="D80" s="11" t="s">
        <v>0</v>
      </c>
      <c r="E80" s="11" t="s">
        <v>2</v>
      </c>
      <c r="F80" s="12" t="s">
        <v>3</v>
      </c>
      <c r="G80" s="10" t="s">
        <v>23</v>
      </c>
      <c r="I80" s="82" t="s">
        <v>44</v>
      </c>
      <c r="J80" s="83"/>
      <c r="K80" s="84"/>
    </row>
    <row r="81" spans="1:14" ht="47.25" customHeight="1" x14ac:dyDescent="0.25">
      <c r="A81" s="10" t="s">
        <v>4</v>
      </c>
      <c r="B81" s="60">
        <f>J70</f>
        <v>0</v>
      </c>
      <c r="C81" s="59">
        <v>30000</v>
      </c>
      <c r="D81" s="59">
        <v>35000</v>
      </c>
      <c r="E81" s="59">
        <v>32795</v>
      </c>
      <c r="F81" s="59">
        <v>14580</v>
      </c>
      <c r="G81" s="6">
        <f>SUM(B81:F81)</f>
        <v>112375</v>
      </c>
      <c r="I81" s="9" t="s">
        <v>4</v>
      </c>
      <c r="J81" s="91">
        <v>5000</v>
      </c>
      <c r="K81" s="92"/>
    </row>
    <row r="82" spans="1:14" ht="47.25" customHeight="1" x14ac:dyDescent="0.25">
      <c r="A82" s="10" t="s">
        <v>6</v>
      </c>
      <c r="B82" s="15">
        <f>B81/$G$81</f>
        <v>0</v>
      </c>
      <c r="C82" s="15">
        <f t="shared" ref="C82:G82" si="14">C81/$G$81</f>
        <v>0.26696329254727474</v>
      </c>
      <c r="D82" s="15">
        <f t="shared" si="14"/>
        <v>0.31145717463848721</v>
      </c>
      <c r="E82" s="15">
        <f t="shared" si="14"/>
        <v>0.29183537263626252</v>
      </c>
      <c r="F82" s="15">
        <f t="shared" si="14"/>
        <v>0.12974416017797552</v>
      </c>
      <c r="G82" s="15">
        <f t="shared" si="14"/>
        <v>1</v>
      </c>
      <c r="I82" s="2" t="s">
        <v>6</v>
      </c>
      <c r="J82" s="93">
        <f>J81/G81</f>
        <v>4.449388209121246E-2</v>
      </c>
      <c r="K82" s="94"/>
    </row>
    <row r="83" spans="1:14" ht="47.25" customHeight="1" x14ac:dyDescent="0.25">
      <c r="A83" s="68"/>
      <c r="B83" s="69"/>
      <c r="C83" s="69"/>
      <c r="D83" s="69"/>
      <c r="E83" s="69"/>
      <c r="F83" s="69"/>
      <c r="G83" s="69"/>
      <c r="I83" s="21"/>
      <c r="J83" s="69"/>
      <c r="K83" s="69"/>
    </row>
    <row r="84" spans="1:14" ht="60" customHeight="1" x14ac:dyDescent="0.25"/>
    <row r="85" spans="1:14" ht="51.75" customHeight="1" x14ac:dyDescent="0.25">
      <c r="A85" s="35" t="s">
        <v>43</v>
      </c>
      <c r="F85" s="31"/>
    </row>
    <row r="86" spans="1:14" ht="15" customHeight="1" x14ac:dyDescent="0.25">
      <c r="F86" s="31"/>
    </row>
    <row r="87" spans="1:14" ht="45.75" customHeight="1" x14ac:dyDescent="0.25">
      <c r="A87" s="7" t="s">
        <v>29</v>
      </c>
      <c r="B87" s="8">
        <v>2022</v>
      </c>
      <c r="C87" s="8">
        <v>2023</v>
      </c>
      <c r="D87" s="8">
        <v>2024</v>
      </c>
      <c r="E87" s="8">
        <v>2025</v>
      </c>
      <c r="F87" s="8">
        <v>2026</v>
      </c>
      <c r="G87" s="8">
        <v>2027</v>
      </c>
      <c r="H87" s="8">
        <v>2028</v>
      </c>
      <c r="I87" s="8">
        <v>2029</v>
      </c>
      <c r="J87" s="87" t="s">
        <v>38</v>
      </c>
      <c r="K87" s="89"/>
    </row>
    <row r="88" spans="1:14" ht="24.75" customHeight="1" x14ac:dyDescent="0.25">
      <c r="A88" s="32" t="s">
        <v>30</v>
      </c>
      <c r="B88" s="13"/>
      <c r="C88" s="13"/>
      <c r="D88" s="13">
        <f t="shared" ref="D88:I89" si="15">D18+D47+D70</f>
        <v>12500</v>
      </c>
      <c r="E88" s="13">
        <f t="shared" si="15"/>
        <v>1500</v>
      </c>
      <c r="F88" s="13">
        <f t="shared" si="15"/>
        <v>0</v>
      </c>
      <c r="G88" s="13">
        <f t="shared" si="15"/>
        <v>0</v>
      </c>
      <c r="H88" s="13">
        <f t="shared" si="15"/>
        <v>0</v>
      </c>
      <c r="I88" s="13">
        <f t="shared" si="15"/>
        <v>0</v>
      </c>
      <c r="J88" s="16">
        <f>SUM(B88:I88)</f>
        <v>14000</v>
      </c>
      <c r="K88" s="37">
        <f>J88/$J$102</f>
        <v>2.1195261345142123E-2</v>
      </c>
      <c r="N88" s="31"/>
    </row>
    <row r="89" spans="1:14" ht="24.75" customHeight="1" x14ac:dyDescent="0.25">
      <c r="A89" s="26" t="s">
        <v>31</v>
      </c>
      <c r="B89" s="13"/>
      <c r="C89" s="13"/>
      <c r="D89" s="13">
        <f t="shared" si="15"/>
        <v>0</v>
      </c>
      <c r="E89" s="13">
        <f t="shared" si="15"/>
        <v>74000</v>
      </c>
      <c r="F89" s="13">
        <f t="shared" si="15"/>
        <v>83000</v>
      </c>
      <c r="G89" s="13">
        <f t="shared" si="15"/>
        <v>89000</v>
      </c>
      <c r="H89" s="13">
        <f t="shared" si="15"/>
        <v>30000</v>
      </c>
      <c r="I89" s="13">
        <f t="shared" si="15"/>
        <v>0</v>
      </c>
      <c r="J89" s="16">
        <f>SUM(B89:I89)</f>
        <v>276000</v>
      </c>
      <c r="K89" s="37">
        <f>J89/$J$102</f>
        <v>0.41784943794708757</v>
      </c>
    </row>
    <row r="90" spans="1:14" ht="24.75" customHeight="1" x14ac:dyDescent="0.25">
      <c r="A90" s="77" t="s">
        <v>71</v>
      </c>
      <c r="B90" s="76"/>
      <c r="C90" s="76"/>
      <c r="D90" s="80"/>
      <c r="E90" s="80">
        <f>E20</f>
        <v>20000</v>
      </c>
      <c r="F90" s="80">
        <f t="shared" ref="F90:H90" si="16">F20</f>
        <v>20000</v>
      </c>
      <c r="G90" s="80">
        <f t="shared" si="16"/>
        <v>25000</v>
      </c>
      <c r="H90" s="80">
        <f t="shared" si="16"/>
        <v>10000</v>
      </c>
      <c r="I90" s="76"/>
      <c r="J90" s="74">
        <f>SUM(B90:I90)</f>
        <v>75000</v>
      </c>
      <c r="K90" s="37"/>
    </row>
    <row r="91" spans="1:14" ht="24.75" customHeight="1" x14ac:dyDescent="0.25">
      <c r="A91" s="77" t="s">
        <v>72</v>
      </c>
      <c r="B91" s="76"/>
      <c r="C91" s="76"/>
      <c r="D91" s="80"/>
      <c r="E91" s="80">
        <f>E21</f>
        <v>0</v>
      </c>
      <c r="F91" s="80"/>
      <c r="G91" s="80"/>
      <c r="H91" s="80"/>
      <c r="I91" s="76"/>
      <c r="J91" s="74">
        <f t="shared" ref="J91:J95" si="17">SUM(B91:I91)</f>
        <v>0</v>
      </c>
      <c r="K91" s="37"/>
    </row>
    <row r="92" spans="1:14" ht="24.75" customHeight="1" x14ac:dyDescent="0.25">
      <c r="A92" s="77" t="s">
        <v>75</v>
      </c>
      <c r="B92" s="76"/>
      <c r="C92" s="76"/>
      <c r="D92" s="80"/>
      <c r="E92" s="80">
        <f>E22</f>
        <v>5000</v>
      </c>
      <c r="F92" s="80">
        <f>F22</f>
        <v>4000</v>
      </c>
      <c r="G92" s="80">
        <f>G22</f>
        <v>4000</v>
      </c>
      <c r="H92" s="80">
        <f>H22</f>
        <v>5000</v>
      </c>
      <c r="I92" s="76"/>
      <c r="J92" s="74">
        <f t="shared" si="17"/>
        <v>18000</v>
      </c>
      <c r="K92" s="37"/>
    </row>
    <row r="93" spans="1:14" ht="24.75" customHeight="1" x14ac:dyDescent="0.25">
      <c r="A93" s="77" t="s">
        <v>76</v>
      </c>
      <c r="B93" s="76"/>
      <c r="C93" s="76"/>
      <c r="D93" s="80"/>
      <c r="E93" s="80">
        <f>E23</f>
        <v>2000</v>
      </c>
      <c r="F93" s="80">
        <f>F23</f>
        <v>1000</v>
      </c>
      <c r="G93" s="80"/>
      <c r="H93" s="80"/>
      <c r="I93" s="76"/>
      <c r="J93" s="74">
        <f t="shared" si="17"/>
        <v>3000</v>
      </c>
      <c r="K93" s="37"/>
    </row>
    <row r="94" spans="1:14" ht="24.75" customHeight="1" x14ac:dyDescent="0.25">
      <c r="A94" s="77" t="s">
        <v>73</v>
      </c>
      <c r="B94" s="76"/>
      <c r="C94" s="76"/>
      <c r="D94" s="80"/>
      <c r="E94" s="80">
        <f>E24</f>
        <v>2000</v>
      </c>
      <c r="F94" s="80">
        <f>F24</f>
        <v>3000</v>
      </c>
      <c r="G94" s="80"/>
      <c r="H94" s="80"/>
      <c r="I94" s="76"/>
      <c r="J94" s="74">
        <f t="shared" si="17"/>
        <v>5000</v>
      </c>
      <c r="K94" s="37"/>
    </row>
    <row r="95" spans="1:14" ht="24.75" customHeight="1" x14ac:dyDescent="0.25">
      <c r="A95" s="77" t="s">
        <v>74</v>
      </c>
      <c r="B95" s="76"/>
      <c r="C95" s="76"/>
      <c r="D95" s="80"/>
      <c r="E95" s="80"/>
      <c r="F95" s="80"/>
      <c r="G95" s="80"/>
      <c r="H95" s="80"/>
      <c r="I95" s="76"/>
      <c r="J95" s="74">
        <f t="shared" si="17"/>
        <v>0</v>
      </c>
      <c r="K95" s="37"/>
    </row>
    <row r="96" spans="1:14" ht="24.75" customHeight="1" x14ac:dyDescent="0.25">
      <c r="A96" s="26" t="s">
        <v>32</v>
      </c>
      <c r="B96" s="13">
        <f t="shared" ref="B96:I101" si="18">B26+B49+B72</f>
        <v>0</v>
      </c>
      <c r="C96" s="13">
        <f t="shared" si="18"/>
        <v>0</v>
      </c>
      <c r="D96" s="13">
        <f t="shared" si="18"/>
        <v>0</v>
      </c>
      <c r="E96" s="13">
        <f t="shared" si="18"/>
        <v>4500</v>
      </c>
      <c r="F96" s="13">
        <f t="shared" si="18"/>
        <v>5250</v>
      </c>
      <c r="G96" s="13">
        <f t="shared" si="18"/>
        <v>6750</v>
      </c>
      <c r="H96" s="13">
        <f t="shared" si="18"/>
        <v>2625</v>
      </c>
      <c r="I96" s="13">
        <f t="shared" si="18"/>
        <v>0</v>
      </c>
      <c r="J96" s="6">
        <f t="shared" ref="J96:J101" si="19">SUM(B96:I96)</f>
        <v>19125</v>
      </c>
      <c r="K96" s="37">
        <f t="shared" ref="K96:K102" si="20">J96/$J$102</f>
        <v>2.8954240944703079E-2</v>
      </c>
      <c r="N96" s="31"/>
    </row>
    <row r="97" spans="1:14" ht="24.75" customHeight="1" x14ac:dyDescent="0.25">
      <c r="A97" s="26" t="s">
        <v>33</v>
      </c>
      <c r="B97" s="13">
        <f t="shared" si="18"/>
        <v>0</v>
      </c>
      <c r="C97" s="13">
        <f t="shared" si="18"/>
        <v>0</v>
      </c>
      <c r="D97" s="13">
        <f t="shared" si="18"/>
        <v>0</v>
      </c>
      <c r="E97" s="13">
        <f t="shared" si="18"/>
        <v>0</v>
      </c>
      <c r="F97" s="13">
        <f t="shared" si="18"/>
        <v>3150</v>
      </c>
      <c r="G97" s="13">
        <f t="shared" si="18"/>
        <v>3750</v>
      </c>
      <c r="H97" s="13">
        <f t="shared" si="18"/>
        <v>1500</v>
      </c>
      <c r="I97" s="13">
        <f t="shared" si="18"/>
        <v>0</v>
      </c>
      <c r="J97" s="6">
        <f t="shared" si="19"/>
        <v>8400</v>
      </c>
      <c r="K97" s="37">
        <f t="shared" si="20"/>
        <v>1.2717156807085274E-2</v>
      </c>
      <c r="N97" s="31"/>
    </row>
    <row r="98" spans="1:14" ht="33" customHeight="1" x14ac:dyDescent="0.25">
      <c r="A98" s="66" t="s">
        <v>34</v>
      </c>
      <c r="B98" s="13">
        <f t="shared" si="18"/>
        <v>0</v>
      </c>
      <c r="C98" s="13">
        <f t="shared" si="18"/>
        <v>0</v>
      </c>
      <c r="D98" s="13">
        <f t="shared" si="18"/>
        <v>0</v>
      </c>
      <c r="E98" s="13">
        <f t="shared" si="18"/>
        <v>62000</v>
      </c>
      <c r="F98" s="13">
        <f t="shared" si="18"/>
        <v>50000</v>
      </c>
      <c r="G98" s="13">
        <f t="shared" si="18"/>
        <v>44000</v>
      </c>
      <c r="H98" s="13">
        <f t="shared" si="18"/>
        <v>45000</v>
      </c>
      <c r="I98" s="13">
        <f t="shared" si="18"/>
        <v>0</v>
      </c>
      <c r="J98" s="6">
        <f t="shared" si="19"/>
        <v>201000</v>
      </c>
      <c r="K98" s="37">
        <f t="shared" si="20"/>
        <v>0.3043033950266833</v>
      </c>
      <c r="N98" s="31"/>
    </row>
    <row r="99" spans="1:14" ht="24.75" customHeight="1" x14ac:dyDescent="0.25">
      <c r="A99" s="26" t="s">
        <v>35</v>
      </c>
      <c r="B99" s="13">
        <f t="shared" si="18"/>
        <v>0</v>
      </c>
      <c r="C99" s="13">
        <f t="shared" si="18"/>
        <v>0</v>
      </c>
      <c r="D99" s="13">
        <f t="shared" si="18"/>
        <v>0</v>
      </c>
      <c r="E99" s="13">
        <f t="shared" si="18"/>
        <v>15000</v>
      </c>
      <c r="F99" s="13">
        <f t="shared" si="18"/>
        <v>20000</v>
      </c>
      <c r="G99" s="13">
        <f t="shared" si="18"/>
        <v>17000</v>
      </c>
      <c r="H99" s="13">
        <f t="shared" si="18"/>
        <v>15000</v>
      </c>
      <c r="I99" s="13">
        <f t="shared" si="18"/>
        <v>0</v>
      </c>
      <c r="J99" s="6">
        <f t="shared" si="19"/>
        <v>67000</v>
      </c>
      <c r="K99" s="37">
        <f t="shared" si="20"/>
        <v>0.10143446500889444</v>
      </c>
      <c r="N99" s="31"/>
    </row>
    <row r="100" spans="1:14" ht="24.75" customHeight="1" x14ac:dyDescent="0.25">
      <c r="A100" s="26" t="s">
        <v>36</v>
      </c>
      <c r="B100" s="13">
        <f t="shared" si="18"/>
        <v>0</v>
      </c>
      <c r="C100" s="13">
        <f t="shared" si="18"/>
        <v>0</v>
      </c>
      <c r="D100" s="13">
        <f t="shared" si="18"/>
        <v>0</v>
      </c>
      <c r="E100" s="13">
        <f t="shared" si="18"/>
        <v>10000</v>
      </c>
      <c r="F100" s="13">
        <f t="shared" si="18"/>
        <v>20000</v>
      </c>
      <c r="G100" s="13">
        <f t="shared" si="18"/>
        <v>30000</v>
      </c>
      <c r="H100" s="13">
        <f t="shared" si="18"/>
        <v>5000</v>
      </c>
      <c r="I100" s="13">
        <f t="shared" si="18"/>
        <v>0</v>
      </c>
      <c r="J100" s="6">
        <f t="shared" si="19"/>
        <v>65000</v>
      </c>
      <c r="K100" s="37">
        <f t="shared" si="20"/>
        <v>9.8406570531016993E-2</v>
      </c>
      <c r="N100" s="31"/>
    </row>
    <row r="101" spans="1:14" ht="24.75" customHeight="1" x14ac:dyDescent="0.25">
      <c r="A101" s="79" t="s">
        <v>68</v>
      </c>
      <c r="B101" s="13">
        <f t="shared" si="18"/>
        <v>0</v>
      </c>
      <c r="C101" s="13">
        <f t="shared" si="18"/>
        <v>0</v>
      </c>
      <c r="D101" s="13">
        <f t="shared" si="18"/>
        <v>0</v>
      </c>
      <c r="E101" s="13">
        <f t="shared" si="18"/>
        <v>5000</v>
      </c>
      <c r="F101" s="13">
        <f t="shared" si="18"/>
        <v>5000</v>
      </c>
      <c r="G101" s="13">
        <f t="shared" si="18"/>
        <v>0</v>
      </c>
      <c r="H101" s="13">
        <f t="shared" si="18"/>
        <v>0</v>
      </c>
      <c r="I101" s="13">
        <f t="shared" si="18"/>
        <v>0</v>
      </c>
      <c r="J101" s="6">
        <f t="shared" si="19"/>
        <v>10000</v>
      </c>
      <c r="K101" s="37">
        <f t="shared" si="20"/>
        <v>1.513947238938723E-2</v>
      </c>
      <c r="N101" s="31"/>
    </row>
    <row r="102" spans="1:14" ht="24.75" customHeight="1" x14ac:dyDescent="0.25">
      <c r="A102" s="4" t="s">
        <v>5</v>
      </c>
      <c r="B102" s="5">
        <f>B88+B89+B96+B97+B98+B99+B100+B101</f>
        <v>0</v>
      </c>
      <c r="C102" s="5">
        <f t="shared" ref="C102:I102" si="21">C88+C89+C96+C97+C98+C99+C100+C101</f>
        <v>0</v>
      </c>
      <c r="D102" s="5">
        <f t="shared" si="21"/>
        <v>12500</v>
      </c>
      <c r="E102" s="5">
        <f t="shared" si="21"/>
        <v>172000</v>
      </c>
      <c r="F102" s="5">
        <f t="shared" si="21"/>
        <v>186400</v>
      </c>
      <c r="G102" s="5">
        <f t="shared" si="21"/>
        <v>190500</v>
      </c>
      <c r="H102" s="5">
        <f t="shared" si="21"/>
        <v>99125</v>
      </c>
      <c r="I102" s="5">
        <f t="shared" si="21"/>
        <v>0</v>
      </c>
      <c r="J102" s="5">
        <f>J88+J89+J96+J97+J98+J99+J100+J101</f>
        <v>660525</v>
      </c>
      <c r="K102" s="37">
        <f t="shared" si="20"/>
        <v>1</v>
      </c>
      <c r="N102" s="31"/>
    </row>
    <row r="104" spans="1:14" ht="75.75" customHeight="1" x14ac:dyDescent="0.25">
      <c r="A104" s="22" t="s">
        <v>39</v>
      </c>
      <c r="B104" s="23" t="s">
        <v>40</v>
      </c>
      <c r="C104" s="11" t="s">
        <v>1</v>
      </c>
      <c r="D104" s="11" t="s">
        <v>0</v>
      </c>
      <c r="E104" s="11" t="s">
        <v>2</v>
      </c>
      <c r="F104" s="12" t="s">
        <v>3</v>
      </c>
      <c r="G104" s="10" t="s">
        <v>23</v>
      </c>
      <c r="I104" s="82" t="s">
        <v>44</v>
      </c>
      <c r="J104" s="83"/>
      <c r="K104" s="84"/>
    </row>
    <row r="105" spans="1:14" ht="37.5" customHeight="1" x14ac:dyDescent="0.25">
      <c r="A105" s="10" t="s">
        <v>4</v>
      </c>
      <c r="B105" s="14">
        <f>B35+B58+B81</f>
        <v>14000</v>
      </c>
      <c r="C105" s="14">
        <f>C35+C58+C81</f>
        <v>207000</v>
      </c>
      <c r="D105" s="14">
        <f>D35+D58+D81</f>
        <v>202500</v>
      </c>
      <c r="E105" s="14">
        <f>E35+E58+E81</f>
        <v>148245</v>
      </c>
      <c r="F105" s="14">
        <f>F35+F58+F81</f>
        <v>88780</v>
      </c>
      <c r="G105" s="6">
        <f>SUM(B105:F105)</f>
        <v>660525</v>
      </c>
      <c r="I105" s="9" t="s">
        <v>4</v>
      </c>
      <c r="J105" s="95">
        <f>J35+J58+J81</f>
        <v>15000</v>
      </c>
      <c r="K105" s="96"/>
    </row>
    <row r="106" spans="1:14" ht="30" customHeight="1" x14ac:dyDescent="0.25">
      <c r="A106" s="10" t="s">
        <v>6</v>
      </c>
      <c r="B106" s="15">
        <f>B105/$G$105</f>
        <v>2.1195261345142123E-2</v>
      </c>
      <c r="C106" s="15">
        <f t="shared" ref="C106:G106" si="22">C105/$G$105</f>
        <v>0.31338707846031566</v>
      </c>
      <c r="D106" s="15">
        <f t="shared" si="22"/>
        <v>0.30657431588509143</v>
      </c>
      <c r="E106" s="15">
        <f t="shared" si="22"/>
        <v>0.22443510843647099</v>
      </c>
      <c r="F106" s="15">
        <f t="shared" si="22"/>
        <v>0.13440823587297981</v>
      </c>
      <c r="G106" s="15">
        <f t="shared" si="22"/>
        <v>1</v>
      </c>
      <c r="I106" s="2" t="s">
        <v>6</v>
      </c>
      <c r="J106" s="93">
        <f>J105/G105</f>
        <v>2.2709208584080844E-2</v>
      </c>
      <c r="K106" s="94"/>
    </row>
  </sheetData>
  <mergeCells count="29">
    <mergeCell ref="J106:K106"/>
    <mergeCell ref="J58:K58"/>
    <mergeCell ref="J59:K59"/>
    <mergeCell ref="J87:K87"/>
    <mergeCell ref="I104:K104"/>
    <mergeCell ref="J105:K105"/>
    <mergeCell ref="J81:K81"/>
    <mergeCell ref="J82:K82"/>
    <mergeCell ref="A64:C64"/>
    <mergeCell ref="A65:C65"/>
    <mergeCell ref="B68:I68"/>
    <mergeCell ref="J69:K69"/>
    <mergeCell ref="I80:K80"/>
    <mergeCell ref="A66:C66"/>
    <mergeCell ref="A2:K2"/>
    <mergeCell ref="I57:K57"/>
    <mergeCell ref="A12:C12"/>
    <mergeCell ref="A13:C13"/>
    <mergeCell ref="B16:I16"/>
    <mergeCell ref="J17:K17"/>
    <mergeCell ref="I34:K34"/>
    <mergeCell ref="J35:K35"/>
    <mergeCell ref="J36:K36"/>
    <mergeCell ref="A41:C41"/>
    <mergeCell ref="A42:C42"/>
    <mergeCell ref="B45:I45"/>
    <mergeCell ref="J46:K46"/>
    <mergeCell ref="A14:C14"/>
    <mergeCell ref="A43:C43"/>
  </mergeCells>
  <pageMargins left="0.7" right="0.7" top="0.75" bottom="0.75" header="0.3" footer="0.3"/>
  <pageSetup paperSize="9" scale="52" orientation="landscape" horizontalDpi="4294967295" verticalDpi="4294967295" r:id="rId1"/>
  <headerFooter>
    <oddHeader>&amp;L&amp;G</oddHeader>
  </headerFooter>
  <rowBreaks count="3" manualBreakCount="3">
    <brk id="37" max="16383" man="1"/>
    <brk id="60" max="10" man="1"/>
    <brk id="84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1CF64-0ADF-49C5-858D-BB51F6E10D95}">
  <sheetPr>
    <tabColor theme="9"/>
  </sheetPr>
  <dimension ref="B2:X16"/>
  <sheetViews>
    <sheetView topLeftCell="A6" zoomScale="70" zoomScaleNormal="70" workbookViewId="0">
      <selection activeCell="U12" sqref="U12"/>
    </sheetView>
  </sheetViews>
  <sheetFormatPr baseColWidth="10" defaultRowHeight="15" x14ac:dyDescent="0.25"/>
  <cols>
    <col min="2" max="2" width="23.7109375" customWidth="1"/>
    <col min="3" max="3" width="33" customWidth="1"/>
    <col min="6" max="6" width="11.42578125" style="28"/>
    <col min="9" max="9" width="20.7109375" customWidth="1"/>
    <col min="10" max="10" width="15.5703125" customWidth="1"/>
    <col min="11" max="11" width="16.5703125" customWidth="1"/>
    <col min="12" max="12" width="14.5703125" customWidth="1"/>
    <col min="13" max="13" width="16.85546875" customWidth="1"/>
    <col min="14" max="14" width="17.5703125" customWidth="1"/>
    <col min="15" max="16" width="19.28515625" customWidth="1"/>
    <col min="17" max="17" width="18.28515625" customWidth="1"/>
    <col min="18" max="18" width="20.7109375" customWidth="1"/>
    <col min="19" max="19" width="17.5703125" customWidth="1"/>
    <col min="20" max="20" width="14.85546875" customWidth="1"/>
    <col min="21" max="21" width="15.7109375" customWidth="1"/>
    <col min="22" max="22" width="10.7109375" customWidth="1"/>
  </cols>
  <sheetData>
    <row r="2" spans="2:24" ht="33.75" customHeight="1" x14ac:dyDescent="0.25">
      <c r="B2" s="81" t="s">
        <v>55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4" spans="2:24" ht="18.75" x14ac:dyDescent="0.3">
      <c r="B4" s="67" t="s">
        <v>57</v>
      </c>
    </row>
    <row r="6" spans="2:24" ht="118.9" customHeight="1" x14ac:dyDescent="0.25">
      <c r="B6" s="45" t="s">
        <v>45</v>
      </c>
      <c r="C6" s="45" t="s">
        <v>53</v>
      </c>
      <c r="D6" s="45" t="s">
        <v>46</v>
      </c>
      <c r="E6" s="45" t="s">
        <v>50</v>
      </c>
      <c r="F6" s="46" t="s">
        <v>17</v>
      </c>
      <c r="G6" s="45" t="s">
        <v>47</v>
      </c>
      <c r="H6" s="45" t="s">
        <v>48</v>
      </c>
      <c r="I6" s="46" t="s">
        <v>56</v>
      </c>
      <c r="J6" s="45" t="s">
        <v>51</v>
      </c>
      <c r="K6" s="45" t="s">
        <v>52</v>
      </c>
      <c r="L6" s="47" t="s">
        <v>49</v>
      </c>
      <c r="M6" s="45" t="s">
        <v>65</v>
      </c>
      <c r="N6" s="45" t="s">
        <v>59</v>
      </c>
      <c r="O6" s="45" t="s">
        <v>60</v>
      </c>
      <c r="P6" s="46" t="s">
        <v>66</v>
      </c>
      <c r="Q6" s="46" t="s">
        <v>67</v>
      </c>
      <c r="R6" s="45" t="s">
        <v>61</v>
      </c>
      <c r="S6" s="45" t="s">
        <v>62</v>
      </c>
      <c r="T6" s="45" t="s">
        <v>63</v>
      </c>
      <c r="U6" s="45" t="s">
        <v>64</v>
      </c>
      <c r="W6" s="24"/>
      <c r="X6" s="24"/>
    </row>
    <row r="7" spans="2:24" s="21" customFormat="1" ht="43.5" customHeight="1" x14ac:dyDescent="0.25">
      <c r="B7" s="2" t="s">
        <v>7</v>
      </c>
      <c r="C7" s="2"/>
      <c r="D7" s="2" t="s">
        <v>11</v>
      </c>
      <c r="E7" s="2" t="s">
        <v>12</v>
      </c>
      <c r="F7" s="38" t="s">
        <v>18</v>
      </c>
      <c r="G7" s="2" t="s">
        <v>15</v>
      </c>
      <c r="H7" s="2" t="s">
        <v>16</v>
      </c>
      <c r="I7" s="2" t="s">
        <v>42</v>
      </c>
      <c r="J7" s="39">
        <v>0.75</v>
      </c>
      <c r="K7" s="61">
        <f>PF_2FASE_beneficiários_PT!J32</f>
        <v>277150</v>
      </c>
      <c r="L7" s="56">
        <f>J7*K7</f>
        <v>207862.5</v>
      </c>
      <c r="M7" s="56">
        <f>N7+O7</f>
        <v>69287.5</v>
      </c>
      <c r="N7" s="62">
        <f>K7-L7</f>
        <v>69287.5</v>
      </c>
      <c r="O7" s="62"/>
      <c r="P7" s="70">
        <v>60000</v>
      </c>
      <c r="Q7" s="70">
        <f>(N7+O7)-P7</f>
        <v>9287.5</v>
      </c>
      <c r="R7" s="57">
        <f>K7/$K$12</f>
        <v>0.4195904772718671</v>
      </c>
      <c r="S7" s="57">
        <f>(L7+P7+Q7)/K7</f>
        <v>1</v>
      </c>
      <c r="T7" s="62">
        <v>5000</v>
      </c>
      <c r="U7" s="56">
        <f>K7+T7</f>
        <v>282150</v>
      </c>
    </row>
    <row r="8" spans="2:24" s="21" customFormat="1" ht="43.5" customHeight="1" x14ac:dyDescent="0.25">
      <c r="B8" s="2" t="s">
        <v>8</v>
      </c>
      <c r="C8" s="2"/>
      <c r="D8" s="2" t="s">
        <v>22</v>
      </c>
      <c r="E8" s="2" t="s">
        <v>13</v>
      </c>
      <c r="F8" s="38" t="s">
        <v>19</v>
      </c>
      <c r="G8" s="2" t="s">
        <v>15</v>
      </c>
      <c r="H8" s="2" t="s">
        <v>16</v>
      </c>
      <c r="I8" s="2" t="s">
        <v>42</v>
      </c>
      <c r="J8" s="39">
        <v>0.75</v>
      </c>
      <c r="K8" s="61">
        <f>PF_2FASE_beneficiários_PT!J55</f>
        <v>271000</v>
      </c>
      <c r="L8" s="56">
        <f>J8*K8</f>
        <v>203250</v>
      </c>
      <c r="M8" s="56">
        <f t="shared" ref="M8:M9" si="0">N8+O8</f>
        <v>67750</v>
      </c>
      <c r="N8" s="62"/>
      <c r="O8" s="62">
        <f>K8-L8</f>
        <v>67750</v>
      </c>
      <c r="P8" s="70">
        <v>5000</v>
      </c>
      <c r="Q8" s="70">
        <f t="shared" ref="Q8:Q9" si="1">(N8+O8)-P8</f>
        <v>62750</v>
      </c>
      <c r="R8" s="57">
        <f>K8/$K$12</f>
        <v>0.41027970175239392</v>
      </c>
      <c r="S8" s="57">
        <f>(L8+N8+Q8)/K8</f>
        <v>0.98154981549815501</v>
      </c>
      <c r="T8" s="62">
        <v>0</v>
      </c>
      <c r="U8" s="56">
        <f t="shared" ref="U8:U10" si="2">K8+T8</f>
        <v>271000</v>
      </c>
    </row>
    <row r="9" spans="2:24" s="21" customFormat="1" ht="43.5" customHeight="1" x14ac:dyDescent="0.25">
      <c r="B9" s="2" t="s">
        <v>9</v>
      </c>
      <c r="C9" s="2"/>
      <c r="D9" s="2" t="s">
        <v>22</v>
      </c>
      <c r="E9" s="2" t="s">
        <v>13</v>
      </c>
      <c r="F9" s="38" t="s">
        <v>20</v>
      </c>
      <c r="G9" s="2" t="s">
        <v>15</v>
      </c>
      <c r="H9" s="2" t="s">
        <v>16</v>
      </c>
      <c r="I9" s="2" t="s">
        <v>42</v>
      </c>
      <c r="J9" s="39">
        <v>0.75</v>
      </c>
      <c r="K9" s="61">
        <f>PF_2FASE_beneficiários_PT!J78</f>
        <v>112375</v>
      </c>
      <c r="L9" s="56">
        <f>J9*K9</f>
        <v>84281.25</v>
      </c>
      <c r="M9" s="56">
        <f t="shared" si="0"/>
        <v>25137.5</v>
      </c>
      <c r="N9" s="62"/>
      <c r="O9" s="62">
        <v>25137.5</v>
      </c>
      <c r="P9" s="70">
        <f>O9</f>
        <v>25137.5</v>
      </c>
      <c r="Q9" s="70">
        <f t="shared" si="1"/>
        <v>0</v>
      </c>
      <c r="R9" s="57">
        <f>K9/$K$12</f>
        <v>0.170129820975739</v>
      </c>
      <c r="S9" s="57">
        <f>(L9+N9+Q9)/K9</f>
        <v>0.75</v>
      </c>
      <c r="T9" s="62">
        <v>0</v>
      </c>
      <c r="U9" s="56">
        <f t="shared" si="2"/>
        <v>112375</v>
      </c>
    </row>
    <row r="10" spans="2:24" s="21" customFormat="1" ht="27.75" customHeight="1" x14ac:dyDescent="0.25">
      <c r="B10" s="10" t="s">
        <v>10</v>
      </c>
      <c r="C10" s="10"/>
      <c r="D10" s="3" t="s">
        <v>54</v>
      </c>
      <c r="E10" s="2" t="s">
        <v>14</v>
      </c>
      <c r="F10" s="38" t="s">
        <v>21</v>
      </c>
      <c r="G10" s="2"/>
      <c r="H10" s="2"/>
      <c r="I10" s="2"/>
      <c r="J10" s="44"/>
      <c r="K10" s="48"/>
      <c r="L10" s="49"/>
      <c r="M10" s="49"/>
      <c r="N10" s="49"/>
      <c r="O10" s="49"/>
      <c r="P10" s="49"/>
      <c r="Q10" s="49"/>
      <c r="R10" s="57"/>
      <c r="S10" s="57"/>
      <c r="T10" s="62">
        <v>40000</v>
      </c>
      <c r="U10" s="56">
        <f t="shared" si="2"/>
        <v>40000</v>
      </c>
    </row>
    <row r="11" spans="2:24" s="21" customFormat="1" ht="18.75" customHeight="1" x14ac:dyDescent="0.25">
      <c r="B11" s="40"/>
      <c r="F11" s="41"/>
      <c r="J11" s="42"/>
      <c r="K11" s="50"/>
      <c r="L11" s="51"/>
      <c r="M11" s="51"/>
      <c r="N11" s="51"/>
      <c r="O11" s="51"/>
      <c r="P11" s="51"/>
      <c r="Q11" s="51"/>
      <c r="R11" s="52"/>
      <c r="S11" s="52"/>
      <c r="T11" s="51"/>
      <c r="U11" s="53"/>
    </row>
    <row r="12" spans="2:24" s="21" customFormat="1" ht="43.5" customHeight="1" x14ac:dyDescent="0.25">
      <c r="B12" s="10" t="s">
        <v>23</v>
      </c>
      <c r="C12" s="10"/>
      <c r="D12" s="10"/>
      <c r="E12" s="10"/>
      <c r="F12" s="43"/>
      <c r="G12" s="10"/>
      <c r="H12" s="10"/>
      <c r="I12" s="10"/>
      <c r="J12" s="10"/>
      <c r="K12" s="54">
        <f t="shared" ref="K12:Q12" si="3">SUM(K7:K10)</f>
        <v>660525</v>
      </c>
      <c r="L12" s="54">
        <f>SUM(L7:L10)</f>
        <v>495393.75</v>
      </c>
      <c r="M12" s="54">
        <f t="shared" si="3"/>
        <v>162175</v>
      </c>
      <c r="N12" s="54">
        <f t="shared" si="3"/>
        <v>69287.5</v>
      </c>
      <c r="O12" s="54">
        <f t="shared" si="3"/>
        <v>92887.5</v>
      </c>
      <c r="P12" s="54">
        <f t="shared" si="3"/>
        <v>90137.5</v>
      </c>
      <c r="Q12" s="54">
        <f t="shared" si="3"/>
        <v>72037.5</v>
      </c>
      <c r="R12" s="55">
        <v>1</v>
      </c>
      <c r="S12" s="55"/>
      <c r="T12" s="54">
        <f>SUM(T7:T10)</f>
        <v>45000</v>
      </c>
      <c r="U12" s="54">
        <f>SUM(U7:U10)</f>
        <v>705525</v>
      </c>
    </row>
    <row r="13" spans="2:24" x14ac:dyDescent="0.25">
      <c r="B13" s="25"/>
      <c r="C13" s="25"/>
      <c r="D13" s="25"/>
      <c r="E13" s="25"/>
      <c r="F13" s="27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V13" s="25"/>
    </row>
    <row r="14" spans="2:24" x14ac:dyDescent="0.25">
      <c r="B14" s="25"/>
      <c r="C14" s="25"/>
      <c r="D14" s="25"/>
      <c r="E14" s="25"/>
      <c r="F14" s="27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V14" s="25"/>
    </row>
    <row r="15" spans="2:24" x14ac:dyDescent="0.25">
      <c r="B15" s="25"/>
      <c r="C15" s="25"/>
      <c r="D15" s="25"/>
      <c r="E15" s="25"/>
      <c r="F15" s="27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V15" s="25"/>
    </row>
    <row r="16" spans="2:24" x14ac:dyDescent="0.25">
      <c r="B16" s="25"/>
      <c r="C16" s="25"/>
      <c r="D16" s="25"/>
      <c r="E16" s="25"/>
      <c r="F16" s="27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V16" s="25"/>
    </row>
  </sheetData>
  <mergeCells count="1">
    <mergeCell ref="B2:U2"/>
  </mergeCells>
  <pageMargins left="0.7" right="0.7" top="0.75" bottom="0.75" header="0.3" footer="0.3"/>
  <pageSetup scale="36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PF_2FASE_beneficiários_PT</vt:lpstr>
      <vt:lpstr>PF_2FASE_projeto_PT</vt:lpstr>
      <vt:lpstr>PF_2FASE_beneficiários_PT!Área_de_impresión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Chofre</dc:creator>
  <cp:lastModifiedBy>Fernando Chofre</cp:lastModifiedBy>
  <cp:lastPrinted>2023-01-13T08:23:45Z</cp:lastPrinted>
  <dcterms:created xsi:type="dcterms:W3CDTF">2022-06-01T10:24:38Z</dcterms:created>
  <dcterms:modified xsi:type="dcterms:W3CDTF">2024-10-10T17:34:48Z</dcterms:modified>
</cp:coreProperties>
</file>